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C:\D\Dokumenty\Vranovice, traťmistrovský okrsek - Oprava přístupové cesty\"/>
    </mc:Choice>
  </mc:AlternateContent>
  <xr:revisionPtr revIDLastSave="0" documentId="8_{32FA72D9-D1EF-4B55-8D63-A434751FDD18}" xr6:coauthVersionLast="36" xr6:coauthVersionMax="36" xr10:uidLastSave="{00000000-0000-0000-0000-000000000000}"/>
  <bookViews>
    <workbookView xWindow="0" yWindow="0" windowWidth="28500" windowHeight="12270" xr2:uid="{00000000-000D-0000-FFFF-FFFF00000000}"/>
  </bookViews>
  <sheets>
    <sheet name="Rekapitulace stavby" sheetId="1" r:id="rId1"/>
    <sheet name="2023-129 - Vranovice, tra..." sheetId="2" r:id="rId2"/>
  </sheets>
  <definedNames>
    <definedName name="_xlnm._FilterDatabase" localSheetId="1" hidden="1">'2023-129 - Vranovice, tra...'!$C$123:$K$210</definedName>
    <definedName name="_xlnm.Print_Titles" localSheetId="1">'2023-129 - Vranovice, tra...'!$123:$123</definedName>
    <definedName name="_xlnm.Print_Titles" localSheetId="0">'Rekapitulace stavby'!$92:$92</definedName>
    <definedName name="_xlnm.Print_Area" localSheetId="1">'2023-129 - Vranovice, tra...'!$C$4:$J$76,'2023-129 - Vranovice, tra...'!$C$82:$J$107,'2023-129 - Vranovice, tra...'!$C$113:$K$210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09" i="2"/>
  <c r="BH209" i="2"/>
  <c r="BG209" i="2"/>
  <c r="BF209" i="2"/>
  <c r="T209" i="2"/>
  <c r="T208" i="2"/>
  <c r="R209" i="2"/>
  <c r="R208" i="2" s="1"/>
  <c r="P209" i="2"/>
  <c r="P208" i="2"/>
  <c r="BI206" i="2"/>
  <c r="BH206" i="2"/>
  <c r="BG206" i="2"/>
  <c r="BF206" i="2"/>
  <c r="T206" i="2"/>
  <c r="T205" i="2" s="1"/>
  <c r="T204" i="2" s="1"/>
  <c r="R206" i="2"/>
  <c r="R205" i="2" s="1"/>
  <c r="P206" i="2"/>
  <c r="P205" i="2"/>
  <c r="P204" i="2"/>
  <c r="BI200" i="2"/>
  <c r="BH200" i="2"/>
  <c r="BG200" i="2"/>
  <c r="BF200" i="2"/>
  <c r="T200" i="2"/>
  <c r="T199" i="2"/>
  <c r="R200" i="2"/>
  <c r="R199" i="2" s="1"/>
  <c r="P200" i="2"/>
  <c r="P199" i="2" s="1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T187" i="2"/>
  <c r="R188" i="2"/>
  <c r="R187" i="2" s="1"/>
  <c r="P188" i="2"/>
  <c r="P187" i="2" s="1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F120" i="2"/>
  <c r="F118" i="2"/>
  <c r="E116" i="2"/>
  <c r="F89" i="2"/>
  <c r="F87" i="2"/>
  <c r="E85" i="2"/>
  <c r="J22" i="2"/>
  <c r="E22" i="2"/>
  <c r="J121" i="2"/>
  <c r="J21" i="2"/>
  <c r="J19" i="2"/>
  <c r="E19" i="2"/>
  <c r="J89" i="2" s="1"/>
  <c r="J18" i="2"/>
  <c r="J16" i="2"/>
  <c r="E16" i="2"/>
  <c r="F121" i="2" s="1"/>
  <c r="J15" i="2"/>
  <c r="J10" i="2"/>
  <c r="J87" i="2" s="1"/>
  <c r="L90" i="1"/>
  <c r="AM90" i="1"/>
  <c r="AM89" i="1"/>
  <c r="L89" i="1"/>
  <c r="AM87" i="1"/>
  <c r="L87" i="1"/>
  <c r="L85" i="1"/>
  <c r="L84" i="1"/>
  <c r="J145" i="2"/>
  <c r="J192" i="2"/>
  <c r="BK197" i="2"/>
  <c r="BK143" i="2"/>
  <c r="BK132" i="2"/>
  <c r="J127" i="2"/>
  <c r="BK167" i="2"/>
  <c r="J176" i="2"/>
  <c r="J151" i="2"/>
  <c r="BK162" i="2"/>
  <c r="J162" i="2"/>
  <c r="J143" i="2"/>
  <c r="J134" i="2"/>
  <c r="BK182" i="2"/>
  <c r="BK159" i="2"/>
  <c r="J136" i="2"/>
  <c r="BK136" i="2"/>
  <c r="J155" i="2"/>
  <c r="J206" i="2"/>
  <c r="BK155" i="2"/>
  <c r="J132" i="2"/>
  <c r="BK145" i="2"/>
  <c r="BK178" i="2"/>
  <c r="BK194" i="2"/>
  <c r="J197" i="2"/>
  <c r="BK134" i="2"/>
  <c r="AS94" i="1"/>
  <c r="BK206" i="2"/>
  <c r="BK200" i="2"/>
  <c r="J209" i="2"/>
  <c r="J159" i="2"/>
  <c r="J194" i="2"/>
  <c r="BK192" i="2"/>
  <c r="J167" i="2"/>
  <c r="BK127" i="2"/>
  <c r="J182" i="2"/>
  <c r="BK209" i="2"/>
  <c r="BK176" i="2"/>
  <c r="J171" i="2"/>
  <c r="J174" i="2"/>
  <c r="J178" i="2"/>
  <c r="BK171" i="2"/>
  <c r="BK174" i="2"/>
  <c r="BK188" i="2"/>
  <c r="BK151" i="2"/>
  <c r="J200" i="2"/>
  <c r="J188" i="2"/>
  <c r="R204" i="2" l="1"/>
  <c r="R150" i="2"/>
  <c r="P173" i="2"/>
  <c r="R173" i="2"/>
  <c r="T150" i="2"/>
  <c r="R126" i="2"/>
  <c r="T173" i="2"/>
  <c r="BK191" i="2"/>
  <c r="J191" i="2"/>
  <c r="J102" i="2"/>
  <c r="BK126" i="2"/>
  <c r="J126" i="2" s="1"/>
  <c r="J96" i="2" s="1"/>
  <c r="BK173" i="2"/>
  <c r="J173" i="2"/>
  <c r="J99" i="2"/>
  <c r="P191" i="2"/>
  <c r="P190" i="2"/>
  <c r="BK150" i="2"/>
  <c r="J150" i="2" s="1"/>
  <c r="J97" i="2" s="1"/>
  <c r="BK166" i="2"/>
  <c r="J166" i="2"/>
  <c r="J98" i="2" s="1"/>
  <c r="R191" i="2"/>
  <c r="R190" i="2" s="1"/>
  <c r="P150" i="2"/>
  <c r="P166" i="2"/>
  <c r="P126" i="2"/>
  <c r="P125" i="2"/>
  <c r="P124" i="2"/>
  <c r="AU95" i="1" s="1"/>
  <c r="AU94" i="1" s="1"/>
  <c r="R166" i="2"/>
  <c r="T191" i="2"/>
  <c r="T190" i="2"/>
  <c r="T126" i="2"/>
  <c r="T125" i="2" s="1"/>
  <c r="T124" i="2" s="1"/>
  <c r="T166" i="2"/>
  <c r="BK187" i="2"/>
  <c r="J187" i="2"/>
  <c r="J100" i="2"/>
  <c r="BK208" i="2"/>
  <c r="J208" i="2" s="1"/>
  <c r="J106" i="2" s="1"/>
  <c r="BK205" i="2"/>
  <c r="J205" i="2"/>
  <c r="J105" i="2" s="1"/>
  <c r="BK199" i="2"/>
  <c r="J199" i="2" s="1"/>
  <c r="J103" i="2" s="1"/>
  <c r="J120" i="2"/>
  <c r="BE159" i="2"/>
  <c r="BE171" i="2"/>
  <c r="BE182" i="2"/>
  <c r="BE143" i="2"/>
  <c r="BE192" i="2"/>
  <c r="BE200" i="2"/>
  <c r="BE206" i="2"/>
  <c r="BE132" i="2"/>
  <c r="BE136" i="2"/>
  <c r="BE127" i="2"/>
  <c r="BE155" i="2"/>
  <c r="BE162" i="2"/>
  <c r="BE167" i="2"/>
  <c r="BE174" i="2"/>
  <c r="BE178" i="2"/>
  <c r="BE188" i="2"/>
  <c r="BE194" i="2"/>
  <c r="BE197" i="2"/>
  <c r="BE209" i="2"/>
  <c r="J90" i="2"/>
  <c r="J118" i="2"/>
  <c r="BE151" i="2"/>
  <c r="BE176" i="2"/>
  <c r="F90" i="2"/>
  <c r="BE145" i="2"/>
  <c r="BE134" i="2"/>
  <c r="F34" i="2"/>
  <c r="BC95" i="1" s="1"/>
  <c r="BC94" i="1" s="1"/>
  <c r="W32" i="1" s="1"/>
  <c r="J32" i="2"/>
  <c r="AW95" i="1" s="1"/>
  <c r="F33" i="2"/>
  <c r="BB95" i="1" s="1"/>
  <c r="BB94" i="1" s="1"/>
  <c r="W31" i="1" s="1"/>
  <c r="F32" i="2"/>
  <c r="BA95" i="1" s="1"/>
  <c r="BA94" i="1" s="1"/>
  <c r="W30" i="1" s="1"/>
  <c r="F35" i="2"/>
  <c r="BD95" i="1" s="1"/>
  <c r="BD94" i="1" s="1"/>
  <c r="W33" i="1" s="1"/>
  <c r="R125" i="2" l="1"/>
  <c r="R124" i="2" s="1"/>
  <c r="BK190" i="2"/>
  <c r="J190" i="2"/>
  <c r="J101" i="2"/>
  <c r="BK125" i="2"/>
  <c r="J125" i="2" s="1"/>
  <c r="J95" i="2" s="1"/>
  <c r="BK204" i="2"/>
  <c r="J204" i="2" s="1"/>
  <c r="J104" i="2" s="1"/>
  <c r="AY94" i="1"/>
  <c r="AX94" i="1"/>
  <c r="AW94" i="1"/>
  <c r="AK30" i="1" s="1"/>
  <c r="F31" i="2"/>
  <c r="AZ95" i="1" s="1"/>
  <c r="AZ94" i="1" s="1"/>
  <c r="AV94" i="1" s="1"/>
  <c r="AK29" i="1" s="1"/>
  <c r="J31" i="2"/>
  <c r="AV95" i="1" s="1"/>
  <c r="AT95" i="1" s="1"/>
  <c r="BK124" i="2" l="1"/>
  <c r="J124" i="2"/>
  <c r="J94" i="2"/>
  <c r="W29" i="1"/>
  <c r="AT94" i="1"/>
  <c r="J28" i="2" l="1"/>
  <c r="AG95" i="1"/>
  <c r="AG94" i="1"/>
  <c r="AK26" i="1"/>
  <c r="AK35" i="1"/>
  <c r="AN94" i="1" l="1"/>
  <c r="J37" i="2"/>
  <c r="AN95" i="1"/>
</calcChain>
</file>

<file path=xl/sharedStrings.xml><?xml version="1.0" encoding="utf-8"?>
<sst xmlns="http://schemas.openxmlformats.org/spreadsheetml/2006/main" count="1021" uniqueCount="279">
  <si>
    <t>Export Komplet</t>
  </si>
  <si>
    <t/>
  </si>
  <si>
    <t>2.0</t>
  </si>
  <si>
    <t>ZAMOK</t>
  </si>
  <si>
    <t>False</t>
  </si>
  <si>
    <t>{10dbefdc-c169-4220-ac91-46c284e103da}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</si>
  <si>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</si>
  <si>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</si>
  <si>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</si>
  <si>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</si>
  <si>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</si>
  <si>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</si>
  <si>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</si>
  <si>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</si>
  <si>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2023-129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</si>
  <si>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</si>
  <si>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</si>
  <si>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Vranovice, traťmistrovský okres - Oprava přístupové cesty</t>
  </si>
  <si>
    <t>KSO:</t>
  </si>
  <si>
    <t>CC-CZ:</t>
  </si>
  <si>
    <t>Místo:</t>
  </si>
  <si>
    <t>Vranovice</t>
  </si>
  <si>
    <t>Datum:</t>
  </si>
  <si>
    <t>26. 10. 2023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</si>
  <si>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</si>
  <si>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</si>
  <si>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</si>
  <si>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</si>
  <si>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</si>
  <si>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</si>
  <si>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</si>
  <si>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</si>
  <si>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</si>
  <si>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</si>
  <si>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</si>
  <si>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</si>
  <si>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</si>
  <si>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</si>
  <si>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</si>
  <si>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</si>
  <si>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</si>
  <si>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</si>
  <si>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</si>
  <si>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</si>
  <si>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</si>
  <si>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</si>
  <si>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</si>
  <si>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</si>
  <si>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</si>
  <si>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</si>
  <si>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</si>
  <si>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</si>
  <si>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</si>
  <si>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</si>
  <si>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</si>
  <si>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</si>
  <si>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</si>
  <si>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</si>
  <si>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</si>
  <si>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</si>
  <si>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</si>
  <si>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</si>
  <si>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</si>
  <si>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</si>
  <si>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</si>
  <si>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</si>
  <si>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</si>
  <si>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</si>
  <si>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</si>
  <si>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</si>
  <si>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</si>
  <si>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</si>
  <si>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</si>
  <si>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</si>
  <si>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</si>
  <si>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</si>
  <si>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</si>
  <si>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</si>
  <si>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</si>
  <si>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</si>
  <si>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</si>
  <si>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</si>
  <si>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</si>
  <si>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</si>
  <si>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</si>
  <si>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</si>
  <si>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</si>
  <si>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</si>
  <si>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</si>
  <si>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</si>
  <si>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</si>
  <si>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</si>
  <si>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</si>
  <si>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</si>
  <si>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</si>
  <si>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</si>
  <si>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</si>
  <si>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</si>
  <si>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</si>
  <si>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</si>
  <si>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</si>
  <si>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</si>
  <si>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</si>
  <si>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</si>
  <si>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</si>
  <si>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</si>
  <si>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</si>
  <si>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</si>
  <si>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</si>
  <si>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</si>
  <si>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</si>
  <si>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</si>
  <si>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</si>
  <si>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</si>
  <si>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</si>
  <si>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</si>
  <si>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</si>
  <si>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</si>
  <si>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</si>
  <si>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</si>
  <si>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</si>
  <si>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131351103</t>
  </si>
  <si>
    <t>Hloubení jam nezapažených v hornině třídy těžitelnosti II skupiny 4 objem do 100 m3 strojně</t>
  </si>
  <si>
    <t>m3</t>
  </si>
  <si>
    <t>CS ÚRS 2023 02</t>
  </si>
  <si>
    <t>4</t>
  </si>
  <si>
    <t>1487544297</t>
  </si>
  <si>
    <t>PP</t>
  </si>
  <si>
    <t>Hloubení nezapažených jam a zářezů strojně s urovnáním dna do předepsaného profilu a spádu v hornině třídy těžitelnosti II skupiny 4 přes 50 do 100 m3</t>
  </si>
  <si>
    <t>VV</t>
  </si>
  <si>
    <t>20*2,5*0,55</t>
  </si>
  <si>
    <t>50*2,5*0,55 "čelní strana budovy</t>
  </si>
  <si>
    <t>Součet</t>
  </si>
  <si>
    <t>162751117</t>
  </si>
  <si>
    <t>Vodorovné přemístění přes 9 000 do 10000 m výkopku/sypaniny z horniny třídy těžitelnosti I skupiny 1 až 3</t>
  </si>
  <si>
    <t>1518930666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</si>
  <si>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</si>
  <si>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</t>
  </si>
  <si>
    <t>167151102</t>
  </si>
  <si>
    <t>Nakládání výkopku z hornin třídy těžitelnosti II skupiny 4 a 5 do 100 m3</t>
  </si>
  <si>
    <t>-1255549456</t>
  </si>
  <si>
    <t>Nakládání, skládání a překládání neulehlého výkopku nebo sypaniny strojně nakládání, množství do 100 m3, z horniny třídy těžitelnosti II, skupiny 4 a 5</t>
  </si>
  <si>
    <t>171201221-R</t>
  </si>
  <si>
    <t>Poplatek za uložení na skládce (skládkovné) zeminy a kamení kód odpadu 17 05 04</t>
  </si>
  <si>
    <t>t</t>
  </si>
  <si>
    <t>R-položka</t>
  </si>
  <si>
    <t>406936883</t>
  </si>
  <si>
    <t>Poplatek za uložení stavebního odpadu na skládce (skládkovné) zeminy a kamení zatříděného do Katalogu odpadů pod kódem 17 05 04</t>
  </si>
  <si>
    <t>Písek Žabčice s.r.o.</t>
  </si>
  <si>
    <t>https://www.zepiko.cz/ceniky</t>
  </si>
  <si>
    <t>20*2,5*0,55*1,8</t>
  </si>
  <si>
    <t>68,750*1,8</t>
  </si>
  <si>
    <t>5</t>
  </si>
  <si>
    <t>174151101</t>
  </si>
  <si>
    <t>Zásyp jam, šachet rýh nebo kolem objektů sypaninou se zhutněním</t>
  </si>
  <si>
    <t>673886757</t>
  </si>
  <si>
    <t>Zásyp sypaninou z jakékoliv horniny strojně s uložením výkopku ve vrstvách se zhutněním jam, šachet, rýh nebo kolem objektů v těchto vykopávkách</t>
  </si>
  <si>
    <t>6</t>
  </si>
  <si>
    <t>M</t>
  </si>
  <si>
    <t>58343930</t>
  </si>
  <si>
    <t>kamenivo drcené hrubé frakce 16/32</t>
  </si>
  <si>
    <t>8</t>
  </si>
  <si>
    <t>291057041</t>
  </si>
  <si>
    <t>Komunikace pozemní</t>
  </si>
  <si>
    <t>7</t>
  </si>
  <si>
    <t>584121111</t>
  </si>
  <si>
    <t>Osazení silničních dílců z ŽB do lože z kameniva těženého tl 40 mm plochy do 200 m2</t>
  </si>
  <si>
    <t>m2</t>
  </si>
  <si>
    <t>259103578</t>
  </si>
  <si>
    <t>Osazení silničních dílců ze železového betonu  s podkladem z kameniva těženého do tl. 40 mm jakéhokoliv druhu a velikosti, na plochu jednotlivě přes 50 do 200 m2</t>
  </si>
  <si>
    <t>"bez materiálu, investor má svůj uskladněný, jen montáž"50*1,5+20*1,5</t>
  </si>
  <si>
    <t>596811120</t>
  </si>
  <si>
    <t>Kladení betonové dlažby komunikací pro pěší do lože z kameniva velikosti do 0,09 m2 pl do 50 m2</t>
  </si>
  <si>
    <t>1898091387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</si>
  <si>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</si>
  <si>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50*0,5+20*0,5</t>
  </si>
  <si>
    <t>9</t>
  </si>
  <si>
    <t>59246004</t>
  </si>
  <si>
    <t>dlažba plošná betonová terasová hladká 600x600x60mm</t>
  </si>
  <si>
    <t>-53858203</t>
  </si>
  <si>
    <t>P</t>
  </si>
  <si>
    <t>Poznámka k položce:_x000D_
Poznámka k položce: Spotřeba: 2,78 kus/m2</t>
  </si>
  <si>
    <t>10</t>
  </si>
  <si>
    <t>916231113</t>
  </si>
  <si>
    <t>Osazení chodníkového obrubníku betonového ležatého s boční opěrou do lože z betonu prostého</t>
  </si>
  <si>
    <t>m</t>
  </si>
  <si>
    <t>1813592500</t>
  </si>
  <si>
    <t>Osazení chodníkového obrubníku betonového se zřízením lože, s vyplněním a zatřením spár cementovou maltou ležatého s boční opěrou z betonu prostého, do lože z betonu prostého</t>
  </si>
  <si>
    <t>"pouze montáž, investor má svůj materiá ukladněný" 50+20</t>
  </si>
  <si>
    <t>Ostatní konstrukce a práce, bourání</t>
  </si>
  <si>
    <t>11</t>
  </si>
  <si>
    <t>965043341</t>
  </si>
  <si>
    <t>Bourání podkladů pod dlažby betonových s potěrem nebo teracem tl do 100 mm pl přes 4 m2</t>
  </si>
  <si>
    <t>1379813081</t>
  </si>
  <si>
    <t>Bourání mazanin betonových s potěrem nebo teracem tl. do 100 mm, plochy přes 4 m2</t>
  </si>
  <si>
    <t>50*0,9*0,10</t>
  </si>
  <si>
    <t>12</t>
  </si>
  <si>
    <t>965049111</t>
  </si>
  <si>
    <t>Příplatek k bourání betonových mazanin za bourání mazanin se svařovanou sítí tl do 100 mm</t>
  </si>
  <si>
    <t>-1356995030</t>
  </si>
  <si>
    <t>Bourání mazanin Příplatek k cenám za bourání mazanin betonových se svařovanou sítí, tl. do 100 mm</t>
  </si>
  <si>
    <t>997</t>
  </si>
  <si>
    <t>Přesun sutě</t>
  </si>
  <si>
    <t>13</t>
  </si>
  <si>
    <t>997013111</t>
  </si>
  <si>
    <t>Vnitrostaveništní doprava suti a vybouraných hmot pro budovy v do 6 m s použitím mechanizace</t>
  </si>
  <si>
    <t>2071418854</t>
  </si>
  <si>
    <t>Vnitrostaveništní doprava suti a vybouraných hmot  vodorovně do 50 m svisle s použitím mechanizace pro budovy a haly výšky do 6 m</t>
  </si>
  <si>
    <t>14</t>
  </si>
  <si>
    <t>997013501</t>
  </si>
  <si>
    <t>Odvoz suti a vybouraných hmot na skládku nebo meziskládku do 1 km se složením</t>
  </si>
  <si>
    <t>-750674877</t>
  </si>
  <si>
    <t>Odvoz suti a vybouraných hmot na skládku nebo meziskládku  se složením, na vzdálenost do 1 km</t>
  </si>
  <si>
    <t>997013509</t>
  </si>
  <si>
    <t>Příplatek k odvozu suti a vybouraných hmot na skládku ZKD 1 km přes 1 km</t>
  </si>
  <si>
    <t>-1502931599</t>
  </si>
  <si>
    <t>Odvoz suti a vybouraných hmot na skládku nebo meziskládku  se složením, na vzdálenost Příplatek k ceně za každý další i započatý 1 km přes 1 km</t>
  </si>
  <si>
    <t>9,9*32</t>
  </si>
  <si>
    <t>16</t>
  </si>
  <si>
    <t>997013601-R</t>
  </si>
  <si>
    <t>Poplatek za uložení na skládce (skládkovné) stavebního odpadu betonového kód odpadu 17 01 01</t>
  </si>
  <si>
    <t>-1929804262</t>
  </si>
  <si>
    <t>Poplatek za uložení stavebního odpadu na skládce (skládkovné) z prostého betonu zatříděného do Katalogu odpadů pod kódem 17 01 01</t>
  </si>
  <si>
    <t>odhad viz TZ</t>
  </si>
  <si>
    <t xml:space="preserve">"referenční skládka: https://www.dufonev.cz/index.php/deponie-cernovice#cenik - kusovost větší jak 600 mm cena + 600 Kč/t" </t>
  </si>
  <si>
    <t>9,9</t>
  </si>
  <si>
    <t>998</t>
  </si>
  <si>
    <t>Přesun hmot</t>
  </si>
  <si>
    <t>17</t>
  </si>
  <si>
    <t>998223011</t>
  </si>
  <si>
    <t>Přesun hmot pro pozemní komunikace s krytem dlážděným</t>
  </si>
  <si>
    <t>-274072484</t>
  </si>
  <si>
    <t>Přesun hmot pro pozemní komunikace s krytem dlážděným dopravní vzdálenost do 200 m jakékoliv délky objektu</t>
  </si>
  <si>
    <t>PSV</t>
  </si>
  <si>
    <t>Práce a dodávky PSV</t>
  </si>
  <si>
    <t>764</t>
  </si>
  <si>
    <t>Konstrukce klempířské</t>
  </si>
  <si>
    <t>18</t>
  </si>
  <si>
    <t>998764201</t>
  </si>
  <si>
    <t>Přesun hmot procentní pro konstrukce klempířské v objektech v do 6 m</t>
  </si>
  <si>
    <t>%</t>
  </si>
  <si>
    <t>-378952132</t>
  </si>
  <si>
    <t>Přesun hmot pro konstrukce klempířské stanovený procentní sazbou (%) z ceny vodorovná dopravní vzdálenost do 50 m v objektech výšky do 6 m</t>
  </si>
  <si>
    <t>19</t>
  </si>
  <si>
    <t>R-7642144</t>
  </si>
  <si>
    <t>Oplechování horních ploch a nadezdívek (atik) bez rohů z Pz plechu mechanicky kotvené rš 250 mm</t>
  </si>
  <si>
    <t>-543696605</t>
  </si>
  <si>
    <t>Oplechování horních ploch zdí a nadezdívek (atik) z pozinkovaného plechu mechanicky kotvené rš 250 mm</t>
  </si>
  <si>
    <t>"oplechování soklu objektu, r.š. 250 mm - atyp pro zajištění ochrany před deštěm"   50+20</t>
  </si>
  <si>
    <t>20</t>
  </si>
  <si>
    <t>628613611</t>
  </si>
  <si>
    <t>Žárové zinkování ponorem dílů ocelových konstrukcí mostů hmotnosti do 100 kg</t>
  </si>
  <si>
    <t>kg</t>
  </si>
  <si>
    <t>1131024135</t>
  </si>
  <si>
    <t>Žárové zinkování ponorem dílů ocelových konstrukcí mostů hmotnosti dílců do 100 kg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</si>
  <si>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</si>
  <si>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</si>
  <si>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</si>
  <si>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</si>
  <si>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</si>
  <si>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</si>
  <si>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-1885394513</t>
  </si>
  <si>
    <t>Hodinové zúčtovací sazby profesí HSV  zemní a pomocné práce stavební dělník</t>
  </si>
  <si>
    <t>"pomocné práce při nakládce a vykládce uložených panelů a obrubníků"</t>
  </si>
  <si>
    <t>"3osoby, 4 dny"    3*8*4</t>
  </si>
  <si>
    <t>VRN</t>
  </si>
  <si>
    <t>Vedlejší rozpočtové náklady</t>
  </si>
  <si>
    <t>VRN3</t>
  </si>
  <si>
    <t>Zařízení staveniště</t>
  </si>
  <si>
    <t>22</t>
  </si>
  <si>
    <t>030001000</t>
  </si>
  <si>
    <t>soub</t>
  </si>
  <si>
    <t>1024</t>
  </si>
  <si>
    <t>914982806</t>
  </si>
  <si>
    <t>VRN7</t>
  </si>
  <si>
    <t>Provozní vlivy</t>
  </si>
  <si>
    <t>23</t>
  </si>
  <si>
    <t>070001000</t>
  </si>
  <si>
    <t>-777223562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</si>
</sst>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0" t="s">
        <v>14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2"/>
      <c r="AL5" s="22"/>
      <c r="AM5" s="22"/>
      <c r="AN5" s="22"/>
      <c r="AO5" s="22"/>
      <c r="AP5" s="22"/>
      <c r="AQ5" s="22"/>
      <c r="AR5" s="20"/>
      <c r="BE5" s="24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2" t="s">
        <v>17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2"/>
      <c r="AL6" s="22"/>
      <c r="AM6" s="22"/>
      <c r="AN6" s="22"/>
      <c r="AO6" s="22"/>
      <c r="AP6" s="22"/>
      <c r="AQ6" s="22"/>
      <c r="AR6" s="20"/>
      <c r="BE6" s="24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4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4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8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48"/>
      <c r="BS13" s="17" t="s">
        <v>6</v>
      </c>
    </row>
    <row r="14" spans="1:74">
      <c r="B14" s="21"/>
      <c r="C14" s="22"/>
      <c r="D14" s="22"/>
      <c r="E14" s="253" t="s">
        <v>31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4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8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48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8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48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8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8"/>
    </row>
    <row r="23" spans="1:71" s="1" customFormat="1" ht="16.5" customHeight="1">
      <c r="B23" s="21"/>
      <c r="C23" s="22"/>
      <c r="D23" s="22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22"/>
      <c r="AP23" s="22"/>
      <c r="AQ23" s="22"/>
      <c r="AR23" s="20"/>
      <c r="BE23" s="24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8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6">
        <f>ROUND(AG94,2)</f>
        <v>0</v>
      </c>
      <c r="AL26" s="257"/>
      <c r="AM26" s="257"/>
      <c r="AN26" s="257"/>
      <c r="AO26" s="257"/>
      <c r="AP26" s="36"/>
      <c r="AQ26" s="36"/>
      <c r="AR26" s="39"/>
      <c r="BE26" s="24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8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8" t="s">
        <v>38</v>
      </c>
      <c r="M28" s="258"/>
      <c r="N28" s="258"/>
      <c r="O28" s="258"/>
      <c r="P28" s="258"/>
      <c r="Q28" s="36"/>
      <c r="R28" s="36"/>
      <c r="S28" s="36"/>
      <c r="T28" s="36"/>
      <c r="U28" s="36"/>
      <c r="V28" s="36"/>
      <c r="W28" s="258" t="s">
        <v>39</v>
      </c>
      <c r="X28" s="258"/>
      <c r="Y28" s="258"/>
      <c r="Z28" s="258"/>
      <c r="AA28" s="258"/>
      <c r="AB28" s="258"/>
      <c r="AC28" s="258"/>
      <c r="AD28" s="258"/>
      <c r="AE28" s="258"/>
      <c r="AF28" s="36"/>
      <c r="AG28" s="36"/>
      <c r="AH28" s="36"/>
      <c r="AI28" s="36"/>
      <c r="AJ28" s="36"/>
      <c r="AK28" s="258" t="s">
        <v>40</v>
      </c>
      <c r="AL28" s="258"/>
      <c r="AM28" s="258"/>
      <c r="AN28" s="258"/>
      <c r="AO28" s="258"/>
      <c r="AP28" s="36"/>
      <c r="AQ28" s="36"/>
      <c r="AR28" s="39"/>
      <c r="BE28" s="248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61">
        <v>0.21</v>
      </c>
      <c r="M29" s="260"/>
      <c r="N29" s="260"/>
      <c r="O29" s="260"/>
      <c r="P29" s="260"/>
      <c r="Q29" s="41"/>
      <c r="R29" s="41"/>
      <c r="S29" s="41"/>
      <c r="T29" s="41"/>
      <c r="U29" s="41"/>
      <c r="V29" s="41"/>
      <c r="W29" s="259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1"/>
      <c r="AG29" s="41"/>
      <c r="AH29" s="41"/>
      <c r="AI29" s="41"/>
      <c r="AJ29" s="41"/>
      <c r="AK29" s="259">
        <f>ROUND(AV94, 2)</f>
        <v>0</v>
      </c>
      <c r="AL29" s="260"/>
      <c r="AM29" s="260"/>
      <c r="AN29" s="260"/>
      <c r="AO29" s="260"/>
      <c r="AP29" s="41"/>
      <c r="AQ29" s="41"/>
      <c r="AR29" s="42"/>
      <c r="BE29" s="249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61">
        <v>0.15</v>
      </c>
      <c r="M30" s="260"/>
      <c r="N30" s="260"/>
      <c r="O30" s="260"/>
      <c r="P30" s="260"/>
      <c r="Q30" s="41"/>
      <c r="R30" s="41"/>
      <c r="S30" s="41"/>
      <c r="T30" s="41"/>
      <c r="U30" s="41"/>
      <c r="V30" s="41"/>
      <c r="W30" s="259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1"/>
      <c r="AG30" s="41"/>
      <c r="AH30" s="41"/>
      <c r="AI30" s="41"/>
      <c r="AJ30" s="41"/>
      <c r="AK30" s="259">
        <f>ROUND(AW94, 2)</f>
        <v>0</v>
      </c>
      <c r="AL30" s="260"/>
      <c r="AM30" s="260"/>
      <c r="AN30" s="260"/>
      <c r="AO30" s="260"/>
      <c r="AP30" s="41"/>
      <c r="AQ30" s="41"/>
      <c r="AR30" s="42"/>
      <c r="BE30" s="249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61">
        <v>0.21</v>
      </c>
      <c r="M31" s="260"/>
      <c r="N31" s="260"/>
      <c r="O31" s="260"/>
      <c r="P31" s="260"/>
      <c r="Q31" s="41"/>
      <c r="R31" s="41"/>
      <c r="S31" s="41"/>
      <c r="T31" s="41"/>
      <c r="U31" s="41"/>
      <c r="V31" s="41"/>
      <c r="W31" s="259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1"/>
      <c r="AG31" s="41"/>
      <c r="AH31" s="41"/>
      <c r="AI31" s="41"/>
      <c r="AJ31" s="41"/>
      <c r="AK31" s="259">
        <v>0</v>
      </c>
      <c r="AL31" s="260"/>
      <c r="AM31" s="260"/>
      <c r="AN31" s="260"/>
      <c r="AO31" s="260"/>
      <c r="AP31" s="41"/>
      <c r="AQ31" s="41"/>
      <c r="AR31" s="42"/>
      <c r="BE31" s="249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61">
        <v>0.15</v>
      </c>
      <c r="M32" s="260"/>
      <c r="N32" s="260"/>
      <c r="O32" s="260"/>
      <c r="P32" s="260"/>
      <c r="Q32" s="41"/>
      <c r="R32" s="41"/>
      <c r="S32" s="41"/>
      <c r="T32" s="41"/>
      <c r="U32" s="41"/>
      <c r="V32" s="41"/>
      <c r="W32" s="259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1"/>
      <c r="AG32" s="41"/>
      <c r="AH32" s="41"/>
      <c r="AI32" s="41"/>
      <c r="AJ32" s="41"/>
      <c r="AK32" s="259">
        <v>0</v>
      </c>
      <c r="AL32" s="260"/>
      <c r="AM32" s="260"/>
      <c r="AN32" s="260"/>
      <c r="AO32" s="260"/>
      <c r="AP32" s="41"/>
      <c r="AQ32" s="41"/>
      <c r="AR32" s="42"/>
      <c r="BE32" s="249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61">
        <v>0</v>
      </c>
      <c r="M33" s="260"/>
      <c r="N33" s="260"/>
      <c r="O33" s="260"/>
      <c r="P33" s="260"/>
      <c r="Q33" s="41"/>
      <c r="R33" s="41"/>
      <c r="S33" s="41"/>
      <c r="T33" s="41"/>
      <c r="U33" s="41"/>
      <c r="V33" s="41"/>
      <c r="W33" s="259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1"/>
      <c r="AG33" s="41"/>
      <c r="AH33" s="41"/>
      <c r="AI33" s="41"/>
      <c r="AJ33" s="41"/>
      <c r="AK33" s="259">
        <v>0</v>
      </c>
      <c r="AL33" s="260"/>
      <c r="AM33" s="260"/>
      <c r="AN33" s="260"/>
      <c r="AO33" s="260"/>
      <c r="AP33" s="41"/>
      <c r="AQ33" s="41"/>
      <c r="AR33" s="42"/>
      <c r="BE33" s="24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8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62" t="s">
        <v>49</v>
      </c>
      <c r="Y35" s="263"/>
      <c r="Z35" s="263"/>
      <c r="AA35" s="263"/>
      <c r="AB35" s="263"/>
      <c r="AC35" s="45"/>
      <c r="AD35" s="45"/>
      <c r="AE35" s="45"/>
      <c r="AF35" s="45"/>
      <c r="AG35" s="45"/>
      <c r="AH35" s="45"/>
      <c r="AI35" s="45"/>
      <c r="AJ35" s="45"/>
      <c r="AK35" s="264">
        <f>SUM(AK26:AK33)</f>
        <v>0</v>
      </c>
      <c r="AL35" s="263"/>
      <c r="AM35" s="263"/>
      <c r="AN35" s="263"/>
      <c r="AO35" s="26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2023-129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6" t="str">
        <f>K6</f>
        <v>Vranovice, traťmistrovský okres - Oprava přístupové cesty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63"/>
      <c r="AL85" s="63"/>
      <c r="AM85" s="63"/>
      <c r="AN85" s="63"/>
      <c r="AO85" s="63"/>
      <c r="AP85" s="63"/>
      <c r="AQ85" s="63"/>
      <c r="AR85" s="64"/>
    </row>
    <row r="86" spans="1:90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Vranovice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8" t="str">
        <f>IF(AN8= "","",AN8)</f>
        <v>26. 10. 2023</v>
      </c>
      <c r="AN87" s="268"/>
      <c r="AO87" s="36"/>
      <c r="AP87" s="36"/>
      <c r="AQ87" s="36"/>
      <c r="AR87" s="39"/>
      <c r="BE87" s="34"/>
    </row>
    <row r="88" spans="1:90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69" t="str">
        <f>IF(E17="","",E17)</f>
        <v xml:space="preserve"> </v>
      </c>
      <c r="AN89" s="270"/>
      <c r="AO89" s="270"/>
      <c r="AP89" s="270"/>
      <c r="AQ89" s="36"/>
      <c r="AR89" s="39"/>
      <c r="AS89" s="271" t="s">
        <v>57</v>
      </c>
      <c r="AT89" s="27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69" t="str">
        <f>IF(E20="","",E20)</f>
        <v xml:space="preserve"> </v>
      </c>
      <c r="AN90" s="270"/>
      <c r="AO90" s="270"/>
      <c r="AP90" s="270"/>
      <c r="AQ90" s="36"/>
      <c r="AR90" s="39"/>
      <c r="AS90" s="273"/>
      <c r="AT90" s="27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5"/>
      <c r="AT91" s="27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77" t="s">
        <v>58</v>
      </c>
      <c r="D92" s="278"/>
      <c r="E92" s="278"/>
      <c r="F92" s="278"/>
      <c r="G92" s="278"/>
      <c r="H92" s="73"/>
      <c r="I92" s="279" t="s">
        <v>59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0" t="s">
        <v>60</v>
      </c>
      <c r="AH92" s="278"/>
      <c r="AI92" s="278"/>
      <c r="AJ92" s="278"/>
      <c r="AK92" s="278"/>
      <c r="AL92" s="278"/>
      <c r="AM92" s="278"/>
      <c r="AN92" s="279" t="s">
        <v>61</v>
      </c>
      <c r="AO92" s="278"/>
      <c r="AP92" s="281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0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5">
        <f>ROUND(AG95,2)</f>
        <v>0</v>
      </c>
      <c r="AH94" s="285"/>
      <c r="AI94" s="285"/>
      <c r="AJ94" s="285"/>
      <c r="AK94" s="285"/>
      <c r="AL94" s="285"/>
      <c r="AM94" s="285"/>
      <c r="AN94" s="286">
        <f>SUM(AG94,AT94)</f>
        <v>0</v>
      </c>
      <c r="AO94" s="286"/>
      <c r="AP94" s="286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76</v>
      </c>
      <c r="BT94" s="91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0" s="7" customFormat="1" ht="24.75" customHeight="1">
      <c r="A95" s="92" t="s">
        <v>80</v>
      </c>
      <c r="B95" s="93"/>
      <c r="C95" s="94"/>
      <c r="D95" s="284" t="s">
        <v>14</v>
      </c>
      <c r="E95" s="284"/>
      <c r="F95" s="284"/>
      <c r="G95" s="284"/>
      <c r="H95" s="284"/>
      <c r="I95" s="95"/>
      <c r="J95" s="284" t="s">
        <v>17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2">
        <f>'2023-129 - Vranovice, tra...'!J28</f>
        <v>0</v>
      </c>
      <c r="AH95" s="283"/>
      <c r="AI95" s="283"/>
      <c r="AJ95" s="283"/>
      <c r="AK95" s="283"/>
      <c r="AL95" s="283"/>
      <c r="AM95" s="283"/>
      <c r="AN95" s="282">
        <f>SUM(AG95,AT95)</f>
        <v>0</v>
      </c>
      <c r="AO95" s="283"/>
      <c r="AP95" s="283"/>
      <c r="AQ95" s="96" t="s">
        <v>81</v>
      </c>
      <c r="AR95" s="97"/>
      <c r="AS95" s="98">
        <v>0</v>
      </c>
      <c r="AT95" s="99">
        <f>ROUND(SUM(AV95:AW95),2)</f>
        <v>0</v>
      </c>
      <c r="AU95" s="100">
        <f>'2023-129 - Vranovice, tra...'!P124</f>
        <v>0</v>
      </c>
      <c r="AV95" s="99">
        <f>'2023-129 - Vranovice, tra...'!J31</f>
        <v>0</v>
      </c>
      <c r="AW95" s="99">
        <f>'2023-129 - Vranovice, tra...'!J32</f>
        <v>0</v>
      </c>
      <c r="AX95" s="99">
        <f>'2023-129 - Vranovice, tra...'!J33</f>
        <v>0</v>
      </c>
      <c r="AY95" s="99">
        <f>'2023-129 - Vranovice, tra...'!J34</f>
        <v>0</v>
      </c>
      <c r="AZ95" s="99">
        <f>'2023-129 - Vranovice, tra...'!F31</f>
        <v>0</v>
      </c>
      <c r="BA95" s="99">
        <f>'2023-129 - Vranovice, tra...'!F32</f>
        <v>0</v>
      </c>
      <c r="BB95" s="99">
        <f>'2023-129 - Vranovice, tra...'!F33</f>
        <v>0</v>
      </c>
      <c r="BC95" s="99">
        <f>'2023-129 - Vranovice, tra...'!F34</f>
        <v>0</v>
      </c>
      <c r="BD95" s="101">
        <f>'2023-129 - Vranovice, tra...'!F35</f>
        <v>0</v>
      </c>
      <c r="BT95" s="102" t="s">
        <v>82</v>
      </c>
      <c r="BU95" s="102" t="s">
        <v>83</v>
      </c>
      <c r="BV95" s="102" t="s">
        <v>78</v>
      </c>
      <c r="BW95" s="102" t="s">
        <v>5</v>
      </c>
      <c r="BX95" s="102" t="s">
        <v>79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oJpIGcOByEbgBWiCvaEyfGLgGwNjMftBbekDNQ9CB6CvrN9XSRkJf7NeRjfTm6rPCS5QCOR/Tf5j7XSJpMJYaA==" saltValue="UPywJdGBNx8w+C8ClyyzzQuOdbsWV14MXmASY3NbTJm+XcBz6GU+Eem4WHp0gbqDiLLu0OpWo8z1++yJOSLyf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-129 - Vranovice, tr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0"/>
      <c r="AT3" s="17" t="s">
        <v>84</v>
      </c>
    </row>
    <row r="4" spans="1:46" s="1" customFormat="1" ht="24.95" customHeight="1">
      <c r="B4" s="20"/>
      <c r="D4" s="105" t="s">
        <v>85</v>
      </c>
      <c r="L4" s="20"/>
      <c r="M4" s="106" t="s">
        <v>10</v>
      </c>
      <c r="AT4" s="17" t="s">
        <v>4</v>
      </c>
    </row>
    <row r="5" spans="1:46" s="1" customFormat="1" ht="6.95" customHeight="1">
      <c r="B5" s="20"/>
      <c r="L5" s="20"/>
    </row>
    <row r="6" spans="1:46" s="2" customFormat="1" ht="12" customHeight="1">
      <c r="A6" s="34"/>
      <c r="B6" s="39"/>
      <c r="C6" s="34"/>
      <c r="D6" s="107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288" t="s">
        <v>17</v>
      </c>
      <c r="F7" s="289"/>
      <c r="G7" s="289"/>
      <c r="H7" s="289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1.25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7" t="s">
        <v>18</v>
      </c>
      <c r="E9" s="34"/>
      <c r="F9" s="108" t="s">
        <v>1</v>
      </c>
      <c r="G9" s="34"/>
      <c r="H9" s="34"/>
      <c r="I9" s="107" t="s">
        <v>19</v>
      </c>
      <c r="J9" s="108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7" t="s">
        <v>20</v>
      </c>
      <c r="E10" s="34"/>
      <c r="F10" s="108" t="s">
        <v>21</v>
      </c>
      <c r="G10" s="34"/>
      <c r="H10" s="34"/>
      <c r="I10" s="107" t="s">
        <v>22</v>
      </c>
      <c r="J10" s="109" t="str">
        <f>'Rekapitulace stavby'!AN8</f>
        <v>26. 10. 2023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9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24</v>
      </c>
      <c r="E12" s="34"/>
      <c r="F12" s="34"/>
      <c r="G12" s="34"/>
      <c r="H12" s="34"/>
      <c r="I12" s="107" t="s">
        <v>25</v>
      </c>
      <c r="J12" s="108" t="s">
        <v>26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8" t="s">
        <v>27</v>
      </c>
      <c r="F13" s="34"/>
      <c r="G13" s="34"/>
      <c r="H13" s="34"/>
      <c r="I13" s="107" t="s">
        <v>28</v>
      </c>
      <c r="J13" s="108" t="s">
        <v>29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5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7" t="s">
        <v>30</v>
      </c>
      <c r="E15" s="34"/>
      <c r="F15" s="34"/>
      <c r="G15" s="34"/>
      <c r="H15" s="34"/>
      <c r="I15" s="107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290" t="str">
        <f>'Rekapitulace stavby'!E14</f>
        <v>Vyplň údaj</v>
      </c>
      <c r="F16" s="291"/>
      <c r="G16" s="291"/>
      <c r="H16" s="291"/>
      <c r="I16" s="107" t="s">
        <v>28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5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7" t="s">
        <v>32</v>
      </c>
      <c r="E18" s="34"/>
      <c r="F18" s="34"/>
      <c r="G18" s="34"/>
      <c r="H18" s="34"/>
      <c r="I18" s="107" t="s">
        <v>25</v>
      </c>
      <c r="J18" s="108" t="str">
        <f>IF('Rekapitulace stavby'!AN16="","",'Rekapitulace stavby'!AN16)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8" t="str">
        <f>IF('Rekapitulace stavby'!E17="","",'Rekapitulace stavby'!E17)</f>
        <v xml:space="preserve"> </v>
      </c>
      <c r="F19" s="34"/>
      <c r="G19" s="34"/>
      <c r="H19" s="34"/>
      <c r="I19" s="107" t="s">
        <v>28</v>
      </c>
      <c r="J19" s="108" t="str">
        <f>IF('Rekapitulace stavby'!AN17="","",'Rekapitulace stavby'!AN17)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7" t="s">
        <v>35</v>
      </c>
      <c r="E21" s="34"/>
      <c r="F21" s="34"/>
      <c r="G21" s="34"/>
      <c r="H21" s="34"/>
      <c r="I21" s="107" t="s">
        <v>25</v>
      </c>
      <c r="J21" s="108" t="str">
        <f>IF('Rekapitulace stavby'!AN19="","",'Rekapitulace stavby'!AN19)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8" t="str">
        <f>IF('Rekapitulace stavby'!E20="","",'Rekapitulace stavby'!E20)</f>
        <v xml:space="preserve"> </v>
      </c>
      <c r="F22" s="34"/>
      <c r="G22" s="34"/>
      <c r="H22" s="34"/>
      <c r="I22" s="107" t="s">
        <v>28</v>
      </c>
      <c r="J22" s="108" t="str">
        <f>IF('Rekapitulace stavby'!AN20="","",'Rekapitulace stavby'!AN20)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7" t="s">
        <v>36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0"/>
      <c r="B25" s="111"/>
      <c r="C25" s="110"/>
      <c r="D25" s="110"/>
      <c r="E25" s="292" t="s">
        <v>1</v>
      </c>
      <c r="F25" s="292"/>
      <c r="G25" s="292"/>
      <c r="H25" s="292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113"/>
      <c r="E27" s="113"/>
      <c r="F27" s="113"/>
      <c r="G27" s="113"/>
      <c r="H27" s="113"/>
      <c r="I27" s="113"/>
      <c r="J27" s="113"/>
      <c r="K27" s="113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4" t="s">
        <v>37</v>
      </c>
      <c r="E28" s="34"/>
      <c r="F28" s="34"/>
      <c r="G28" s="34"/>
      <c r="H28" s="34"/>
      <c r="I28" s="34"/>
      <c r="J28" s="115">
        <f>ROUND(J124,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9"/>
      <c r="C30" s="34"/>
      <c r="D30" s="34"/>
      <c r="E30" s="34"/>
      <c r="F30" s="116" t="s">
        <v>39</v>
      </c>
      <c r="G30" s="34"/>
      <c r="H30" s="34"/>
      <c r="I30" s="116" t="s">
        <v>38</v>
      </c>
      <c r="J30" s="116" t="s">
        <v>40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9"/>
      <c r="C31" s="34"/>
      <c r="D31" s="117" t="s">
        <v>41</v>
      </c>
      <c r="E31" s="107" t="s">
        <v>42</v>
      </c>
      <c r="F31" s="118">
        <f>ROUND((SUM(BE124:BE210)),  2)</f>
        <v>0</v>
      </c>
      <c r="G31" s="34"/>
      <c r="H31" s="34"/>
      <c r="I31" s="119">
        <v>0.21</v>
      </c>
      <c r="J31" s="118">
        <f>ROUND(((SUM(BE124:BE210))*I31),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107" t="s">
        <v>43</v>
      </c>
      <c r="F32" s="118">
        <f>ROUND((SUM(BF124:BF210)),  2)</f>
        <v>0</v>
      </c>
      <c r="G32" s="34"/>
      <c r="H32" s="34"/>
      <c r="I32" s="119">
        <v>0.15</v>
      </c>
      <c r="J32" s="118">
        <f>ROUND(((SUM(BF124:BF210))*I32),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34"/>
      <c r="E33" s="107" t="s">
        <v>44</v>
      </c>
      <c r="F33" s="118">
        <f>ROUND((SUM(BG124:BG210)),  2)</f>
        <v>0</v>
      </c>
      <c r="G33" s="34"/>
      <c r="H33" s="34"/>
      <c r="I33" s="119">
        <v>0.21</v>
      </c>
      <c r="J33" s="118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7" t="s">
        <v>45</v>
      </c>
      <c r="F34" s="118">
        <f>ROUND((SUM(BH124:BH210)),  2)</f>
        <v>0</v>
      </c>
      <c r="G34" s="34"/>
      <c r="H34" s="34"/>
      <c r="I34" s="119">
        <v>0.15</v>
      </c>
      <c r="J34" s="118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46</v>
      </c>
      <c r="F35" s="118">
        <f>ROUND((SUM(BI124:BI210)),  2)</f>
        <v>0</v>
      </c>
      <c r="G35" s="34"/>
      <c r="H35" s="34"/>
      <c r="I35" s="119">
        <v>0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5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0"/>
      <c r="D37" s="121" t="s">
        <v>47</v>
      </c>
      <c r="E37" s="122"/>
      <c r="F37" s="122"/>
      <c r="G37" s="123" t="s">
        <v>48</v>
      </c>
      <c r="H37" s="124" t="s">
        <v>49</v>
      </c>
      <c r="I37" s="122"/>
      <c r="J37" s="125">
        <f>SUM(J28:J35)</f>
        <v>0</v>
      </c>
      <c r="K37" s="126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7" t="s">
        <v>50</v>
      </c>
      <c r="E50" s="128"/>
      <c r="F50" s="128"/>
      <c r="G50" s="127" t="s">
        <v>51</v>
      </c>
      <c r="H50" s="128"/>
      <c r="I50" s="128"/>
      <c r="J50" s="128"/>
      <c r="K50" s="128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29" t="s">
        <v>52</v>
      </c>
      <c r="E61" s="130"/>
      <c r="F61" s="131" t="s">
        <v>53</v>
      </c>
      <c r="G61" s="129" t="s">
        <v>52</v>
      </c>
      <c r="H61" s="130"/>
      <c r="I61" s="130"/>
      <c r="J61" s="132" t="s">
        <v>53</v>
      </c>
      <c r="K61" s="13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27" t="s">
        <v>54</v>
      </c>
      <c r="E65" s="133"/>
      <c r="F65" s="133"/>
      <c r="G65" s="127" t="s">
        <v>55</v>
      </c>
      <c r="H65" s="133"/>
      <c r="I65" s="133"/>
      <c r="J65" s="133"/>
      <c r="K65" s="133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29" t="s">
        <v>52</v>
      </c>
      <c r="E76" s="130"/>
      <c r="F76" s="131" t="s">
        <v>53</v>
      </c>
      <c r="G76" s="129" t="s">
        <v>52</v>
      </c>
      <c r="H76" s="130"/>
      <c r="I76" s="130"/>
      <c r="J76" s="132" t="s">
        <v>53</v>
      </c>
      <c r="K76" s="13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66" t="str">
        <f>E7</f>
        <v>Vranovice, traťmistrovský okres - Oprava přístupové cesty</v>
      </c>
      <c r="F85" s="293"/>
      <c r="G85" s="293"/>
      <c r="H85" s="29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customHeight="1">
      <c r="A87" s="34"/>
      <c r="B87" s="35"/>
      <c r="C87" s="29" t="s">
        <v>20</v>
      </c>
      <c r="D87" s="36"/>
      <c r="E87" s="36"/>
      <c r="F87" s="27" t="str">
        <f>F10</f>
        <v>Vranovice</v>
      </c>
      <c r="G87" s="36"/>
      <c r="H87" s="36"/>
      <c r="I87" s="29" t="s">
        <v>22</v>
      </c>
      <c r="J87" s="66" t="str">
        <f>IF(J10="","",J10)</f>
        <v>26. 10. 2023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5.2" customHeight="1">
      <c r="A89" s="34"/>
      <c r="B89" s="35"/>
      <c r="C89" s="29" t="s">
        <v>24</v>
      </c>
      <c r="D89" s="36"/>
      <c r="E89" s="36"/>
      <c r="F89" s="27" t="str">
        <f>E13</f>
        <v>Správa železnic, státní organizace</v>
      </c>
      <c r="G89" s="36"/>
      <c r="H89" s="36"/>
      <c r="I89" s="29" t="s">
        <v>32</v>
      </c>
      <c r="J89" s="32" t="str">
        <f>E19</f>
        <v xml:space="preserve"> 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2" customHeight="1">
      <c r="A90" s="34"/>
      <c r="B90" s="35"/>
      <c r="C90" s="29" t="s">
        <v>30</v>
      </c>
      <c r="D90" s="36"/>
      <c r="E90" s="36"/>
      <c r="F90" s="27" t="str">
        <f>IF(E16="","",E16)</f>
        <v>Vyplň údaj</v>
      </c>
      <c r="G90" s="36"/>
      <c r="H90" s="36"/>
      <c r="I90" s="29" t="s">
        <v>35</v>
      </c>
      <c r="J90" s="32" t="str">
        <f>E22</f>
        <v xml:space="preserve"> 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customHeight="1">
      <c r="A92" s="34"/>
      <c r="B92" s="35"/>
      <c r="C92" s="138" t="s">
        <v>87</v>
      </c>
      <c r="D92" s="139"/>
      <c r="E92" s="139"/>
      <c r="F92" s="139"/>
      <c r="G92" s="139"/>
      <c r="H92" s="139"/>
      <c r="I92" s="139"/>
      <c r="J92" s="140" t="s">
        <v>88</v>
      </c>
      <c r="K92" s="13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9" customHeight="1">
      <c r="A94" s="34"/>
      <c r="B94" s="35"/>
      <c r="C94" s="141" t="s">
        <v>89</v>
      </c>
      <c r="D94" s="36"/>
      <c r="E94" s="36"/>
      <c r="F94" s="36"/>
      <c r="G94" s="36"/>
      <c r="H94" s="36"/>
      <c r="I94" s="36"/>
      <c r="J94" s="84">
        <f>J124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90</v>
      </c>
    </row>
    <row r="95" spans="1:47" s="9" customFormat="1" ht="24.95" customHeight="1">
      <c r="B95" s="142"/>
      <c r="C95" s="143"/>
      <c r="D95" s="144" t="s">
        <v>91</v>
      </c>
      <c r="E95" s="145"/>
      <c r="F95" s="145"/>
      <c r="G95" s="145"/>
      <c r="H95" s="145"/>
      <c r="I95" s="145"/>
      <c r="J95" s="146">
        <f>J125</f>
        <v>0</v>
      </c>
      <c r="K95" s="143"/>
      <c r="L95" s="147"/>
    </row>
    <row r="96" spans="1:47" s="10" customFormat="1" ht="19.899999999999999" customHeight="1">
      <c r="B96" s="148"/>
      <c r="C96" s="149"/>
      <c r="D96" s="150" t="s">
        <v>92</v>
      </c>
      <c r="E96" s="151"/>
      <c r="F96" s="151"/>
      <c r="G96" s="151"/>
      <c r="H96" s="151"/>
      <c r="I96" s="151"/>
      <c r="J96" s="152">
        <f>J126</f>
        <v>0</v>
      </c>
      <c r="K96" s="149"/>
      <c r="L96" s="153"/>
    </row>
    <row r="97" spans="1:31" s="10" customFormat="1" ht="19.899999999999999" customHeight="1">
      <c r="B97" s="148"/>
      <c r="C97" s="149"/>
      <c r="D97" s="150" t="s">
        <v>93</v>
      </c>
      <c r="E97" s="151"/>
      <c r="F97" s="151"/>
      <c r="G97" s="151"/>
      <c r="H97" s="151"/>
      <c r="I97" s="151"/>
      <c r="J97" s="152">
        <f>J150</f>
        <v>0</v>
      </c>
      <c r="K97" s="149"/>
      <c r="L97" s="153"/>
    </row>
    <row r="98" spans="1:31" s="10" customFormat="1" ht="19.899999999999999" customHeight="1">
      <c r="B98" s="148"/>
      <c r="C98" s="149"/>
      <c r="D98" s="150" t="s">
        <v>94</v>
      </c>
      <c r="E98" s="151"/>
      <c r="F98" s="151"/>
      <c r="G98" s="151"/>
      <c r="H98" s="151"/>
      <c r="I98" s="151"/>
      <c r="J98" s="152">
        <f>J166</f>
        <v>0</v>
      </c>
      <c r="K98" s="149"/>
      <c r="L98" s="153"/>
    </row>
    <row r="99" spans="1:31" s="10" customFormat="1" ht="19.899999999999999" customHeight="1">
      <c r="B99" s="148"/>
      <c r="C99" s="149"/>
      <c r="D99" s="150" t="s">
        <v>95</v>
      </c>
      <c r="E99" s="151"/>
      <c r="F99" s="151"/>
      <c r="G99" s="151"/>
      <c r="H99" s="151"/>
      <c r="I99" s="151"/>
      <c r="J99" s="152">
        <f>J173</f>
        <v>0</v>
      </c>
      <c r="K99" s="149"/>
      <c r="L99" s="153"/>
    </row>
    <row r="100" spans="1:31" s="10" customFormat="1" ht="19.899999999999999" customHeight="1">
      <c r="B100" s="148"/>
      <c r="C100" s="149"/>
      <c r="D100" s="150" t="s">
        <v>96</v>
      </c>
      <c r="E100" s="151"/>
      <c r="F100" s="151"/>
      <c r="G100" s="151"/>
      <c r="H100" s="151"/>
      <c r="I100" s="151"/>
      <c r="J100" s="152">
        <f>J187</f>
        <v>0</v>
      </c>
      <c r="K100" s="149"/>
      <c r="L100" s="153"/>
    </row>
    <row r="101" spans="1:31" s="9" customFormat="1" ht="24.95" customHeight="1">
      <c r="B101" s="142"/>
      <c r="C101" s="143"/>
      <c r="D101" s="144" t="s">
        <v>97</v>
      </c>
      <c r="E101" s="145"/>
      <c r="F101" s="145"/>
      <c r="G101" s="145"/>
      <c r="H101" s="145"/>
      <c r="I101" s="145"/>
      <c r="J101" s="146">
        <f>J190</f>
        <v>0</v>
      </c>
      <c r="K101" s="143"/>
      <c r="L101" s="147"/>
    </row>
    <row r="102" spans="1:31" s="10" customFormat="1" ht="19.899999999999999" customHeight="1">
      <c r="B102" s="148"/>
      <c r="C102" s="149"/>
      <c r="D102" s="150" t="s">
        <v>98</v>
      </c>
      <c r="E102" s="151"/>
      <c r="F102" s="151"/>
      <c r="G102" s="151"/>
      <c r="H102" s="151"/>
      <c r="I102" s="151"/>
      <c r="J102" s="152">
        <f>J191</f>
        <v>0</v>
      </c>
      <c r="K102" s="149"/>
      <c r="L102" s="153"/>
    </row>
    <row r="103" spans="1:31" s="9" customFormat="1" ht="24.95" customHeight="1">
      <c r="B103" s="142"/>
      <c r="C103" s="143"/>
      <c r="D103" s="144" t="s">
        <v>99</v>
      </c>
      <c r="E103" s="145"/>
      <c r="F103" s="145"/>
      <c r="G103" s="145"/>
      <c r="H103" s="145"/>
      <c r="I103" s="145"/>
      <c r="J103" s="146">
        <f>J199</f>
        <v>0</v>
      </c>
      <c r="K103" s="143"/>
      <c r="L103" s="147"/>
    </row>
    <row r="104" spans="1:31" s="9" customFormat="1" ht="24.95" customHeight="1">
      <c r="B104" s="142"/>
      <c r="C104" s="143"/>
      <c r="D104" s="144" t="s">
        <v>100</v>
      </c>
      <c r="E104" s="145"/>
      <c r="F104" s="145"/>
      <c r="G104" s="145"/>
      <c r="H104" s="145"/>
      <c r="I104" s="145"/>
      <c r="J104" s="146">
        <f>J204</f>
        <v>0</v>
      </c>
      <c r="K104" s="143"/>
      <c r="L104" s="147"/>
    </row>
    <row r="105" spans="1:31" s="10" customFormat="1" ht="19.899999999999999" customHeight="1">
      <c r="B105" s="148"/>
      <c r="C105" s="149"/>
      <c r="D105" s="150" t="s">
        <v>101</v>
      </c>
      <c r="E105" s="151"/>
      <c r="F105" s="151"/>
      <c r="G105" s="151"/>
      <c r="H105" s="151"/>
      <c r="I105" s="151"/>
      <c r="J105" s="152">
        <f>J205</f>
        <v>0</v>
      </c>
      <c r="K105" s="149"/>
      <c r="L105" s="153"/>
    </row>
    <row r="106" spans="1:31" s="10" customFormat="1" ht="19.899999999999999" customHeight="1">
      <c r="B106" s="148"/>
      <c r="C106" s="149"/>
      <c r="D106" s="150" t="s">
        <v>102</v>
      </c>
      <c r="E106" s="151"/>
      <c r="F106" s="151"/>
      <c r="G106" s="151"/>
      <c r="H106" s="151"/>
      <c r="I106" s="151"/>
      <c r="J106" s="152">
        <f>J208</f>
        <v>0</v>
      </c>
      <c r="K106" s="149"/>
      <c r="L106" s="153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4.95" customHeight="1">
      <c r="A113" s="34"/>
      <c r="B113" s="35"/>
      <c r="C113" s="23" t="s">
        <v>103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6" t="str">
        <f>E7</f>
        <v>Vranovice, traťmistrovský okres - Oprava přístupové cesty</v>
      </c>
      <c r="F116" s="293"/>
      <c r="G116" s="293"/>
      <c r="H116" s="293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F10</f>
        <v>Vranovice</v>
      </c>
      <c r="G118" s="36"/>
      <c r="H118" s="36"/>
      <c r="I118" s="29" t="s">
        <v>22</v>
      </c>
      <c r="J118" s="66" t="str">
        <f>IF(J10="","",J10)</f>
        <v>26. 10. 2023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E13</f>
        <v>Správa železnic, státní organizace</v>
      </c>
      <c r="G120" s="36"/>
      <c r="H120" s="36"/>
      <c r="I120" s="29" t="s">
        <v>32</v>
      </c>
      <c r="J120" s="32" t="str">
        <f>E19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30</v>
      </c>
      <c r="D121" s="36"/>
      <c r="E121" s="36"/>
      <c r="F121" s="27" t="str">
        <f>IF(E16="","",E16)</f>
        <v>Vyplň údaj</v>
      </c>
      <c r="G121" s="36"/>
      <c r="H121" s="36"/>
      <c r="I121" s="29" t="s">
        <v>35</v>
      </c>
      <c r="J121" s="32" t="str">
        <f>E22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54"/>
      <c r="B123" s="155"/>
      <c r="C123" s="156" t="s">
        <v>104</v>
      </c>
      <c r="D123" s="157" t="s">
        <v>62</v>
      </c>
      <c r="E123" s="157" t="s">
        <v>58</v>
      </c>
      <c r="F123" s="157" t="s">
        <v>59</v>
      </c>
      <c r="G123" s="157" t="s">
        <v>105</v>
      </c>
      <c r="H123" s="157" t="s">
        <v>106</v>
      </c>
      <c r="I123" s="157" t="s">
        <v>107</v>
      </c>
      <c r="J123" s="157" t="s">
        <v>88</v>
      </c>
      <c r="K123" s="158" t="s">
        <v>108</v>
      </c>
      <c r="L123" s="159"/>
      <c r="M123" s="75" t="s">
        <v>1</v>
      </c>
      <c r="N123" s="76" t="s">
        <v>41</v>
      </c>
      <c r="O123" s="76" t="s">
        <v>109</v>
      </c>
      <c r="P123" s="76" t="s">
        <v>110</v>
      </c>
      <c r="Q123" s="76" t="s">
        <v>111</v>
      </c>
      <c r="R123" s="76" t="s">
        <v>112</v>
      </c>
      <c r="S123" s="76" t="s">
        <v>113</v>
      </c>
      <c r="T123" s="77" t="s">
        <v>114</v>
      </c>
      <c r="U123" s="15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/>
    </row>
    <row r="124" spans="1:65" s="2" customFormat="1" ht="22.9" customHeight="1">
      <c r="A124" s="34"/>
      <c r="B124" s="35"/>
      <c r="C124" s="82" t="s">
        <v>115</v>
      </c>
      <c r="D124" s="36"/>
      <c r="E124" s="36"/>
      <c r="F124" s="36"/>
      <c r="G124" s="36"/>
      <c r="H124" s="36"/>
      <c r="I124" s="36"/>
      <c r="J124" s="160">
        <f>BK124</f>
        <v>0</v>
      </c>
      <c r="K124" s="36"/>
      <c r="L124" s="39"/>
      <c r="M124" s="78"/>
      <c r="N124" s="161"/>
      <c r="O124" s="79"/>
      <c r="P124" s="162">
        <f>P125+P190+P199+P204</f>
        <v>0</v>
      </c>
      <c r="Q124" s="79"/>
      <c r="R124" s="162">
        <f>R125+R190+R199+R204</f>
        <v>202.42257000000001</v>
      </c>
      <c r="S124" s="79"/>
      <c r="T124" s="163">
        <f>T125+T190+T199+T204</f>
        <v>10.098000000000001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76</v>
      </c>
      <c r="AU124" s="17" t="s">
        <v>90</v>
      </c>
      <c r="BK124" s="164">
        <f>BK125+BK190+BK199+BK204</f>
        <v>0</v>
      </c>
    </row>
    <row r="125" spans="1:65" s="12" customFormat="1" ht="25.9" customHeight="1">
      <c r="B125" s="165"/>
      <c r="C125" s="166"/>
      <c r="D125" s="167" t="s">
        <v>76</v>
      </c>
      <c r="E125" s="168" t="s">
        <v>116</v>
      </c>
      <c r="F125" s="168" t="s">
        <v>117</v>
      </c>
      <c r="G125" s="166"/>
      <c r="H125" s="166"/>
      <c r="I125" s="169"/>
      <c r="J125" s="170">
        <f>BK125</f>
        <v>0</v>
      </c>
      <c r="K125" s="166"/>
      <c r="L125" s="171"/>
      <c r="M125" s="172"/>
      <c r="N125" s="173"/>
      <c r="O125" s="173"/>
      <c r="P125" s="174">
        <f>P126+P150+P166+P173+P187</f>
        <v>0</v>
      </c>
      <c r="Q125" s="173"/>
      <c r="R125" s="174">
        <f>R126+R150+R166+R173+R187</f>
        <v>202.30525</v>
      </c>
      <c r="S125" s="173"/>
      <c r="T125" s="175">
        <f>T126+T150+T166+T173+T187</f>
        <v>10.098000000000001</v>
      </c>
      <c r="AR125" s="176" t="s">
        <v>82</v>
      </c>
      <c r="AT125" s="177" t="s">
        <v>76</v>
      </c>
      <c r="AU125" s="177" t="s">
        <v>77</v>
      </c>
      <c r="AY125" s="176" t="s">
        <v>118</v>
      </c>
      <c r="BK125" s="178">
        <f>BK126+BK150+BK166+BK173+BK187</f>
        <v>0</v>
      </c>
    </row>
    <row r="126" spans="1:65" s="12" customFormat="1" ht="22.9" customHeight="1">
      <c r="B126" s="165"/>
      <c r="C126" s="166"/>
      <c r="D126" s="167" t="s">
        <v>76</v>
      </c>
      <c r="E126" s="179" t="s">
        <v>82</v>
      </c>
      <c r="F126" s="179" t="s">
        <v>119</v>
      </c>
      <c r="G126" s="166"/>
      <c r="H126" s="166"/>
      <c r="I126" s="169"/>
      <c r="J126" s="180">
        <f>BK126</f>
        <v>0</v>
      </c>
      <c r="K126" s="166"/>
      <c r="L126" s="171"/>
      <c r="M126" s="172"/>
      <c r="N126" s="173"/>
      <c r="O126" s="173"/>
      <c r="P126" s="174">
        <f>SUM(P127:P149)</f>
        <v>0</v>
      </c>
      <c r="Q126" s="173"/>
      <c r="R126" s="174">
        <f>SUM(R127:R149)</f>
        <v>173.25</v>
      </c>
      <c r="S126" s="173"/>
      <c r="T126" s="175">
        <f>SUM(T127:T149)</f>
        <v>0</v>
      </c>
      <c r="AR126" s="176" t="s">
        <v>82</v>
      </c>
      <c r="AT126" s="177" t="s">
        <v>76</v>
      </c>
      <c r="AU126" s="177" t="s">
        <v>82</v>
      </c>
      <c r="AY126" s="176" t="s">
        <v>118</v>
      </c>
      <c r="BK126" s="178">
        <f>SUM(BK127:BK149)</f>
        <v>0</v>
      </c>
    </row>
    <row r="127" spans="1:65" s="2" customFormat="1" ht="33" customHeight="1">
      <c r="A127" s="34"/>
      <c r="B127" s="35"/>
      <c r="C127" s="181" t="s">
        <v>82</v>
      </c>
      <c r="D127" s="181" t="s">
        <v>120</v>
      </c>
      <c r="E127" s="182" t="s">
        <v>121</v>
      </c>
      <c r="F127" s="183" t="s">
        <v>122</v>
      </c>
      <c r="G127" s="184" t="s">
        <v>123</v>
      </c>
      <c r="H127" s="185">
        <v>96.25</v>
      </c>
      <c r="I127" s="186"/>
      <c r="J127" s="187">
        <f>ROUND(I127*H127,2)</f>
        <v>0</v>
      </c>
      <c r="K127" s="183" t="s">
        <v>124</v>
      </c>
      <c r="L127" s="39"/>
      <c r="M127" s="188" t="s">
        <v>1</v>
      </c>
      <c r="N127" s="189" t="s">
        <v>42</v>
      </c>
      <c r="O127" s="71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2" t="s">
        <v>125</v>
      </c>
      <c r="AT127" s="192" t="s">
        <v>120</v>
      </c>
      <c r="AU127" s="192" t="s">
        <v>84</v>
      </c>
      <c r="AY127" s="17" t="s">
        <v>118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7" t="s">
        <v>82</v>
      </c>
      <c r="BK127" s="193">
        <f>ROUND(I127*H127,2)</f>
        <v>0</v>
      </c>
      <c r="BL127" s="17" t="s">
        <v>125</v>
      </c>
      <c r="BM127" s="192" t="s">
        <v>126</v>
      </c>
    </row>
    <row r="128" spans="1:65" s="2" customFormat="1" ht="29.25">
      <c r="A128" s="34"/>
      <c r="B128" s="35"/>
      <c r="C128" s="36"/>
      <c r="D128" s="194" t="s">
        <v>127</v>
      </c>
      <c r="E128" s="36"/>
      <c r="F128" s="195" t="s">
        <v>128</v>
      </c>
      <c r="G128" s="36"/>
      <c r="H128" s="36"/>
      <c r="I128" s="196"/>
      <c r="J128" s="36"/>
      <c r="K128" s="36"/>
      <c r="L128" s="39"/>
      <c r="M128" s="197"/>
      <c r="N128" s="198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127</v>
      </c>
      <c r="AU128" s="17" t="s">
        <v>84</v>
      </c>
    </row>
    <row r="129" spans="1:65" s="13" customFormat="1" ht="11.25">
      <c r="B129" s="199"/>
      <c r="C129" s="200"/>
      <c r="D129" s="194" t="s">
        <v>129</v>
      </c>
      <c r="E129" s="201" t="s">
        <v>1</v>
      </c>
      <c r="F129" s="202" t="s">
        <v>130</v>
      </c>
      <c r="G129" s="200"/>
      <c r="H129" s="203">
        <v>27.5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129</v>
      </c>
      <c r="AU129" s="209" t="s">
        <v>84</v>
      </c>
      <c r="AV129" s="13" t="s">
        <v>84</v>
      </c>
      <c r="AW129" s="13" t="s">
        <v>34</v>
      </c>
      <c r="AX129" s="13" t="s">
        <v>77</v>
      </c>
      <c r="AY129" s="209" t="s">
        <v>118</v>
      </c>
    </row>
    <row r="130" spans="1:65" s="13" customFormat="1" ht="11.25">
      <c r="B130" s="199"/>
      <c r="C130" s="200"/>
      <c r="D130" s="194" t="s">
        <v>129</v>
      </c>
      <c r="E130" s="201" t="s">
        <v>1</v>
      </c>
      <c r="F130" s="202" t="s">
        <v>131</v>
      </c>
      <c r="G130" s="200"/>
      <c r="H130" s="203">
        <v>68.75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129</v>
      </c>
      <c r="AU130" s="209" t="s">
        <v>84</v>
      </c>
      <c r="AV130" s="13" t="s">
        <v>84</v>
      </c>
      <c r="AW130" s="13" t="s">
        <v>34</v>
      </c>
      <c r="AX130" s="13" t="s">
        <v>77</v>
      </c>
      <c r="AY130" s="209" t="s">
        <v>118</v>
      </c>
    </row>
    <row r="131" spans="1:65" s="14" customFormat="1" ht="11.25">
      <c r="B131" s="210"/>
      <c r="C131" s="211"/>
      <c r="D131" s="194" t="s">
        <v>129</v>
      </c>
      <c r="E131" s="212" t="s">
        <v>1</v>
      </c>
      <c r="F131" s="213" t="s">
        <v>132</v>
      </c>
      <c r="G131" s="211"/>
      <c r="H131" s="214">
        <v>96.25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129</v>
      </c>
      <c r="AU131" s="220" t="s">
        <v>84</v>
      </c>
      <c r="AV131" s="14" t="s">
        <v>125</v>
      </c>
      <c r="AW131" s="14" t="s">
        <v>34</v>
      </c>
      <c r="AX131" s="14" t="s">
        <v>82</v>
      </c>
      <c r="AY131" s="220" t="s">
        <v>118</v>
      </c>
    </row>
    <row r="132" spans="1:65" s="2" customFormat="1" ht="37.9" customHeight="1">
      <c r="A132" s="34"/>
      <c r="B132" s="35"/>
      <c r="C132" s="181" t="s">
        <v>84</v>
      </c>
      <c r="D132" s="181" t="s">
        <v>120</v>
      </c>
      <c r="E132" s="182" t="s">
        <v>133</v>
      </c>
      <c r="F132" s="183" t="s">
        <v>134</v>
      </c>
      <c r="G132" s="184" t="s">
        <v>123</v>
      </c>
      <c r="H132" s="185">
        <v>96.25</v>
      </c>
      <c r="I132" s="186"/>
      <c r="J132" s="187">
        <f>ROUND(I132*H132,2)</f>
        <v>0</v>
      </c>
      <c r="K132" s="183" t="s">
        <v>124</v>
      </c>
      <c r="L132" s="39"/>
      <c r="M132" s="188" t="s">
        <v>1</v>
      </c>
      <c r="N132" s="189" t="s">
        <v>42</v>
      </c>
      <c r="O132" s="71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2" t="s">
        <v>125</v>
      </c>
      <c r="AT132" s="192" t="s">
        <v>120</v>
      </c>
      <c r="AU132" s="192" t="s">
        <v>84</v>
      </c>
      <c r="AY132" s="17" t="s">
        <v>118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7" t="s">
        <v>82</v>
      </c>
      <c r="BK132" s="193">
        <f>ROUND(I132*H132,2)</f>
        <v>0</v>
      </c>
      <c r="BL132" s="17" t="s">
        <v>125</v>
      </c>
      <c r="BM132" s="192" t="s">
        <v>135</v>
      </c>
    </row>
    <row r="133" spans="1:65" s="2" customFormat="1" ht="39">
      <c r="A133" s="34"/>
      <c r="B133" s="35"/>
      <c r="C133" s="36"/>
      <c r="D133" s="194" t="s">
        <v>127</v>
      </c>
      <c r="E133" s="36"/>
      <c r="F133" s="195" t="s">
        <v>136</v>
      </c>
      <c r="G133" s="36"/>
      <c r="H133" s="36"/>
      <c r="I133" s="196"/>
      <c r="J133" s="36"/>
      <c r="K133" s="36"/>
      <c r="L133" s="39"/>
      <c r="M133" s="197"/>
      <c r="N133" s="198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127</v>
      </c>
      <c r="AU133" s="17" t="s">
        <v>84</v>
      </c>
    </row>
    <row r="134" spans="1:65" s="2" customFormat="1" ht="24.2" customHeight="1">
      <c r="A134" s="34"/>
      <c r="B134" s="35"/>
      <c r="C134" s="181" t="s">
        <v>137</v>
      </c>
      <c r="D134" s="181" t="s">
        <v>120</v>
      </c>
      <c r="E134" s="182" t="s">
        <v>138</v>
      </c>
      <c r="F134" s="183" t="s">
        <v>139</v>
      </c>
      <c r="G134" s="184" t="s">
        <v>123</v>
      </c>
      <c r="H134" s="185">
        <v>96.25</v>
      </c>
      <c r="I134" s="186"/>
      <c r="J134" s="187">
        <f>ROUND(I134*H134,2)</f>
        <v>0</v>
      </c>
      <c r="K134" s="183" t="s">
        <v>124</v>
      </c>
      <c r="L134" s="39"/>
      <c r="M134" s="188" t="s">
        <v>1</v>
      </c>
      <c r="N134" s="189" t="s">
        <v>42</v>
      </c>
      <c r="O134" s="71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2" t="s">
        <v>125</v>
      </c>
      <c r="AT134" s="192" t="s">
        <v>120</v>
      </c>
      <c r="AU134" s="192" t="s">
        <v>84</v>
      </c>
      <c r="AY134" s="17" t="s">
        <v>118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7" t="s">
        <v>82</v>
      </c>
      <c r="BK134" s="193">
        <f>ROUND(I134*H134,2)</f>
        <v>0</v>
      </c>
      <c r="BL134" s="17" t="s">
        <v>125</v>
      </c>
      <c r="BM134" s="192" t="s">
        <v>140</v>
      </c>
    </row>
    <row r="135" spans="1:65" s="2" customFormat="1" ht="29.25">
      <c r="A135" s="34"/>
      <c r="B135" s="35"/>
      <c r="C135" s="36"/>
      <c r="D135" s="194" t="s">
        <v>127</v>
      </c>
      <c r="E135" s="36"/>
      <c r="F135" s="195" t="s">
        <v>141</v>
      </c>
      <c r="G135" s="36"/>
      <c r="H135" s="36"/>
      <c r="I135" s="196"/>
      <c r="J135" s="36"/>
      <c r="K135" s="36"/>
      <c r="L135" s="39"/>
      <c r="M135" s="197"/>
      <c r="N135" s="198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127</v>
      </c>
      <c r="AU135" s="17" t="s">
        <v>84</v>
      </c>
    </row>
    <row r="136" spans="1:65" s="2" customFormat="1" ht="24.2" customHeight="1">
      <c r="A136" s="34"/>
      <c r="B136" s="35"/>
      <c r="C136" s="181" t="s">
        <v>125</v>
      </c>
      <c r="D136" s="181" t="s">
        <v>120</v>
      </c>
      <c r="E136" s="182" t="s">
        <v>142</v>
      </c>
      <c r="F136" s="183" t="s">
        <v>143</v>
      </c>
      <c r="G136" s="184" t="s">
        <v>144</v>
      </c>
      <c r="H136" s="185">
        <v>173.25</v>
      </c>
      <c r="I136" s="186"/>
      <c r="J136" s="187">
        <f>ROUND(I136*H136,2)</f>
        <v>0</v>
      </c>
      <c r="K136" s="183" t="s">
        <v>145</v>
      </c>
      <c r="L136" s="39"/>
      <c r="M136" s="188" t="s">
        <v>1</v>
      </c>
      <c r="N136" s="189" t="s">
        <v>42</v>
      </c>
      <c r="O136" s="71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2" t="s">
        <v>125</v>
      </c>
      <c r="AT136" s="192" t="s">
        <v>120</v>
      </c>
      <c r="AU136" s="192" t="s">
        <v>84</v>
      </c>
      <c r="AY136" s="17" t="s">
        <v>118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7" t="s">
        <v>82</v>
      </c>
      <c r="BK136" s="193">
        <f>ROUND(I136*H136,2)</f>
        <v>0</v>
      </c>
      <c r="BL136" s="17" t="s">
        <v>125</v>
      </c>
      <c r="BM136" s="192" t="s">
        <v>146</v>
      </c>
    </row>
    <row r="137" spans="1:65" s="2" customFormat="1" ht="29.25">
      <c r="A137" s="34"/>
      <c r="B137" s="35"/>
      <c r="C137" s="36"/>
      <c r="D137" s="194" t="s">
        <v>127</v>
      </c>
      <c r="E137" s="36"/>
      <c r="F137" s="195" t="s">
        <v>147</v>
      </c>
      <c r="G137" s="36"/>
      <c r="H137" s="36"/>
      <c r="I137" s="196"/>
      <c r="J137" s="36"/>
      <c r="K137" s="36"/>
      <c r="L137" s="39"/>
      <c r="M137" s="197"/>
      <c r="N137" s="198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127</v>
      </c>
      <c r="AU137" s="17" t="s">
        <v>84</v>
      </c>
    </row>
    <row r="138" spans="1:65" s="15" customFormat="1" ht="11.25">
      <c r="B138" s="221"/>
      <c r="C138" s="222"/>
      <c r="D138" s="194" t="s">
        <v>129</v>
      </c>
      <c r="E138" s="223" t="s">
        <v>1</v>
      </c>
      <c r="F138" s="224" t="s">
        <v>148</v>
      </c>
      <c r="G138" s="222"/>
      <c r="H138" s="223" t="s">
        <v>1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129</v>
      </c>
      <c r="AU138" s="230" t="s">
        <v>84</v>
      </c>
      <c r="AV138" s="15" t="s">
        <v>82</v>
      </c>
      <c r="AW138" s="15" t="s">
        <v>34</v>
      </c>
      <c r="AX138" s="15" t="s">
        <v>77</v>
      </c>
      <c r="AY138" s="230" t="s">
        <v>118</v>
      </c>
    </row>
    <row r="139" spans="1:65" s="15" customFormat="1" ht="11.25">
      <c r="B139" s="221"/>
      <c r="C139" s="222"/>
      <c r="D139" s="194" t="s">
        <v>129</v>
      </c>
      <c r="E139" s="223" t="s">
        <v>1</v>
      </c>
      <c r="F139" s="224" t="s">
        <v>149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129</v>
      </c>
      <c r="AU139" s="230" t="s">
        <v>84</v>
      </c>
      <c r="AV139" s="15" t="s">
        <v>82</v>
      </c>
      <c r="AW139" s="15" t="s">
        <v>34</v>
      </c>
      <c r="AX139" s="15" t="s">
        <v>77</v>
      </c>
      <c r="AY139" s="230" t="s">
        <v>118</v>
      </c>
    </row>
    <row r="140" spans="1:65" s="13" customFormat="1" ht="11.25">
      <c r="B140" s="199"/>
      <c r="C140" s="200"/>
      <c r="D140" s="194" t="s">
        <v>129</v>
      </c>
      <c r="E140" s="201" t="s">
        <v>1</v>
      </c>
      <c r="F140" s="202" t="s">
        <v>150</v>
      </c>
      <c r="G140" s="200"/>
      <c r="H140" s="203">
        <v>49.5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129</v>
      </c>
      <c r="AU140" s="209" t="s">
        <v>84</v>
      </c>
      <c r="AV140" s="13" t="s">
        <v>84</v>
      </c>
      <c r="AW140" s="13" t="s">
        <v>34</v>
      </c>
      <c r="AX140" s="13" t="s">
        <v>77</v>
      </c>
      <c r="AY140" s="209" t="s">
        <v>118</v>
      </c>
    </row>
    <row r="141" spans="1:65" s="13" customFormat="1" ht="11.25">
      <c r="B141" s="199"/>
      <c r="C141" s="200"/>
      <c r="D141" s="194" t="s">
        <v>129</v>
      </c>
      <c r="E141" s="201" t="s">
        <v>1</v>
      </c>
      <c r="F141" s="202" t="s">
        <v>151</v>
      </c>
      <c r="G141" s="200"/>
      <c r="H141" s="203">
        <v>123.75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129</v>
      </c>
      <c r="AU141" s="209" t="s">
        <v>84</v>
      </c>
      <c r="AV141" s="13" t="s">
        <v>84</v>
      </c>
      <c r="AW141" s="13" t="s">
        <v>34</v>
      </c>
      <c r="AX141" s="13" t="s">
        <v>77</v>
      </c>
      <c r="AY141" s="209" t="s">
        <v>118</v>
      </c>
    </row>
    <row r="142" spans="1:65" s="14" customFormat="1" ht="11.25">
      <c r="B142" s="210"/>
      <c r="C142" s="211"/>
      <c r="D142" s="194" t="s">
        <v>129</v>
      </c>
      <c r="E142" s="212" t="s">
        <v>1</v>
      </c>
      <c r="F142" s="213" t="s">
        <v>132</v>
      </c>
      <c r="G142" s="211"/>
      <c r="H142" s="214">
        <v>173.25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129</v>
      </c>
      <c r="AU142" s="220" t="s">
        <v>84</v>
      </c>
      <c r="AV142" s="14" t="s">
        <v>125</v>
      </c>
      <c r="AW142" s="14" t="s">
        <v>34</v>
      </c>
      <c r="AX142" s="14" t="s">
        <v>82</v>
      </c>
      <c r="AY142" s="220" t="s">
        <v>118</v>
      </c>
    </row>
    <row r="143" spans="1:65" s="2" customFormat="1" ht="24.2" customHeight="1">
      <c r="A143" s="34"/>
      <c r="B143" s="35"/>
      <c r="C143" s="181" t="s">
        <v>152</v>
      </c>
      <c r="D143" s="181" t="s">
        <v>120</v>
      </c>
      <c r="E143" s="182" t="s">
        <v>153</v>
      </c>
      <c r="F143" s="183" t="s">
        <v>154</v>
      </c>
      <c r="G143" s="184" t="s">
        <v>123</v>
      </c>
      <c r="H143" s="185">
        <v>67.25</v>
      </c>
      <c r="I143" s="186"/>
      <c r="J143" s="187">
        <f>ROUND(I143*H143,2)</f>
        <v>0</v>
      </c>
      <c r="K143" s="183" t="s">
        <v>124</v>
      </c>
      <c r="L143" s="39"/>
      <c r="M143" s="188" t="s">
        <v>1</v>
      </c>
      <c r="N143" s="189" t="s">
        <v>42</v>
      </c>
      <c r="O143" s="71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2" t="s">
        <v>125</v>
      </c>
      <c r="AT143" s="192" t="s">
        <v>120</v>
      </c>
      <c r="AU143" s="192" t="s">
        <v>84</v>
      </c>
      <c r="AY143" s="17" t="s">
        <v>118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7" t="s">
        <v>82</v>
      </c>
      <c r="BK143" s="193">
        <f>ROUND(I143*H143,2)</f>
        <v>0</v>
      </c>
      <c r="BL143" s="17" t="s">
        <v>125</v>
      </c>
      <c r="BM143" s="192" t="s">
        <v>155</v>
      </c>
    </row>
    <row r="144" spans="1:65" s="2" customFormat="1" ht="29.25">
      <c r="A144" s="34"/>
      <c r="B144" s="35"/>
      <c r="C144" s="36"/>
      <c r="D144" s="194" t="s">
        <v>127</v>
      </c>
      <c r="E144" s="36"/>
      <c r="F144" s="195" t="s">
        <v>156</v>
      </c>
      <c r="G144" s="36"/>
      <c r="H144" s="36"/>
      <c r="I144" s="196"/>
      <c r="J144" s="36"/>
      <c r="K144" s="36"/>
      <c r="L144" s="39"/>
      <c r="M144" s="197"/>
      <c r="N144" s="198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127</v>
      </c>
      <c r="AU144" s="17" t="s">
        <v>84</v>
      </c>
    </row>
    <row r="145" spans="1:65" s="2" customFormat="1" ht="16.5" customHeight="1">
      <c r="A145" s="34"/>
      <c r="B145" s="35"/>
      <c r="C145" s="231" t="s">
        <v>157</v>
      </c>
      <c r="D145" s="231" t="s">
        <v>158</v>
      </c>
      <c r="E145" s="232" t="s">
        <v>159</v>
      </c>
      <c r="F145" s="233" t="s">
        <v>160</v>
      </c>
      <c r="G145" s="234" t="s">
        <v>144</v>
      </c>
      <c r="H145" s="235">
        <v>173.25</v>
      </c>
      <c r="I145" s="236"/>
      <c r="J145" s="237">
        <f>ROUND(I145*H145,2)</f>
        <v>0</v>
      </c>
      <c r="K145" s="233" t="s">
        <v>124</v>
      </c>
      <c r="L145" s="238"/>
      <c r="M145" s="239" t="s">
        <v>1</v>
      </c>
      <c r="N145" s="240" t="s">
        <v>42</v>
      </c>
      <c r="O145" s="71"/>
      <c r="P145" s="190">
        <f>O145*H145</f>
        <v>0</v>
      </c>
      <c r="Q145" s="190">
        <v>1</v>
      </c>
      <c r="R145" s="190">
        <f>Q145*H145</f>
        <v>173.25</v>
      </c>
      <c r="S145" s="190">
        <v>0</v>
      </c>
      <c r="T145" s="19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2" t="s">
        <v>161</v>
      </c>
      <c r="AT145" s="192" t="s">
        <v>158</v>
      </c>
      <c r="AU145" s="192" t="s">
        <v>84</v>
      </c>
      <c r="AY145" s="17" t="s">
        <v>118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7" t="s">
        <v>82</v>
      </c>
      <c r="BK145" s="193">
        <f>ROUND(I145*H145,2)</f>
        <v>0</v>
      </c>
      <c r="BL145" s="17" t="s">
        <v>125</v>
      </c>
      <c r="BM145" s="192" t="s">
        <v>162</v>
      </c>
    </row>
    <row r="146" spans="1:65" s="2" customFormat="1" ht="11.25">
      <c r="A146" s="34"/>
      <c r="B146" s="35"/>
      <c r="C146" s="36"/>
      <c r="D146" s="194" t="s">
        <v>127</v>
      </c>
      <c r="E146" s="36"/>
      <c r="F146" s="195" t="s">
        <v>160</v>
      </c>
      <c r="G146" s="36"/>
      <c r="H146" s="36"/>
      <c r="I146" s="196"/>
      <c r="J146" s="36"/>
      <c r="K146" s="36"/>
      <c r="L146" s="39"/>
      <c r="M146" s="197"/>
      <c r="N146" s="198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127</v>
      </c>
      <c r="AU146" s="17" t="s">
        <v>84</v>
      </c>
    </row>
    <row r="147" spans="1:65" s="13" customFormat="1" ht="11.25">
      <c r="B147" s="199"/>
      <c r="C147" s="200"/>
      <c r="D147" s="194" t="s">
        <v>129</v>
      </c>
      <c r="E147" s="201" t="s">
        <v>1</v>
      </c>
      <c r="F147" s="202" t="s">
        <v>150</v>
      </c>
      <c r="G147" s="200"/>
      <c r="H147" s="203">
        <v>49.5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129</v>
      </c>
      <c r="AU147" s="209" t="s">
        <v>84</v>
      </c>
      <c r="AV147" s="13" t="s">
        <v>84</v>
      </c>
      <c r="AW147" s="13" t="s">
        <v>34</v>
      </c>
      <c r="AX147" s="13" t="s">
        <v>77</v>
      </c>
      <c r="AY147" s="209" t="s">
        <v>118</v>
      </c>
    </row>
    <row r="148" spans="1:65" s="13" customFormat="1" ht="11.25">
      <c r="B148" s="199"/>
      <c r="C148" s="200"/>
      <c r="D148" s="194" t="s">
        <v>129</v>
      </c>
      <c r="E148" s="201" t="s">
        <v>1</v>
      </c>
      <c r="F148" s="202" t="s">
        <v>151</v>
      </c>
      <c r="G148" s="200"/>
      <c r="H148" s="203">
        <v>123.75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129</v>
      </c>
      <c r="AU148" s="209" t="s">
        <v>84</v>
      </c>
      <c r="AV148" s="13" t="s">
        <v>84</v>
      </c>
      <c r="AW148" s="13" t="s">
        <v>34</v>
      </c>
      <c r="AX148" s="13" t="s">
        <v>77</v>
      </c>
      <c r="AY148" s="209" t="s">
        <v>118</v>
      </c>
    </row>
    <row r="149" spans="1:65" s="14" customFormat="1" ht="11.25">
      <c r="B149" s="210"/>
      <c r="C149" s="211"/>
      <c r="D149" s="194" t="s">
        <v>129</v>
      </c>
      <c r="E149" s="212" t="s">
        <v>1</v>
      </c>
      <c r="F149" s="213" t="s">
        <v>132</v>
      </c>
      <c r="G149" s="211"/>
      <c r="H149" s="214">
        <v>173.25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129</v>
      </c>
      <c r="AU149" s="220" t="s">
        <v>84</v>
      </c>
      <c r="AV149" s="14" t="s">
        <v>125</v>
      </c>
      <c r="AW149" s="14" t="s">
        <v>34</v>
      </c>
      <c r="AX149" s="14" t="s">
        <v>82</v>
      </c>
      <c r="AY149" s="220" t="s">
        <v>118</v>
      </c>
    </row>
    <row r="150" spans="1:65" s="12" customFormat="1" ht="22.9" customHeight="1">
      <c r="B150" s="165"/>
      <c r="C150" s="166"/>
      <c r="D150" s="167" t="s">
        <v>76</v>
      </c>
      <c r="E150" s="179" t="s">
        <v>152</v>
      </c>
      <c r="F150" s="179" t="s">
        <v>163</v>
      </c>
      <c r="G150" s="166"/>
      <c r="H150" s="166"/>
      <c r="I150" s="169"/>
      <c r="J150" s="180">
        <f>BK150</f>
        <v>0</v>
      </c>
      <c r="K150" s="166"/>
      <c r="L150" s="171"/>
      <c r="M150" s="172"/>
      <c r="N150" s="173"/>
      <c r="O150" s="173"/>
      <c r="P150" s="174">
        <f>SUM(P151:P165)</f>
        <v>0</v>
      </c>
      <c r="Q150" s="173"/>
      <c r="R150" s="174">
        <f>SUM(R151:R165)</f>
        <v>29.055250000000001</v>
      </c>
      <c r="S150" s="173"/>
      <c r="T150" s="175">
        <f>SUM(T151:T165)</f>
        <v>0</v>
      </c>
      <c r="AR150" s="176" t="s">
        <v>82</v>
      </c>
      <c r="AT150" s="177" t="s">
        <v>76</v>
      </c>
      <c r="AU150" s="177" t="s">
        <v>82</v>
      </c>
      <c r="AY150" s="176" t="s">
        <v>118</v>
      </c>
      <c r="BK150" s="178">
        <f>SUM(BK151:BK165)</f>
        <v>0</v>
      </c>
    </row>
    <row r="151" spans="1:65" s="2" customFormat="1" ht="33" customHeight="1">
      <c r="A151" s="34"/>
      <c r="B151" s="35"/>
      <c r="C151" s="181" t="s">
        <v>164</v>
      </c>
      <c r="D151" s="181" t="s">
        <v>120</v>
      </c>
      <c r="E151" s="182" t="s">
        <v>165</v>
      </c>
      <c r="F151" s="183" t="s">
        <v>166</v>
      </c>
      <c r="G151" s="184" t="s">
        <v>167</v>
      </c>
      <c r="H151" s="185">
        <v>105</v>
      </c>
      <c r="I151" s="186"/>
      <c r="J151" s="187">
        <f>ROUND(I151*H151,2)</f>
        <v>0</v>
      </c>
      <c r="K151" s="183" t="s">
        <v>124</v>
      </c>
      <c r="L151" s="39"/>
      <c r="M151" s="188" t="s">
        <v>1</v>
      </c>
      <c r="N151" s="189" t="s">
        <v>42</v>
      </c>
      <c r="O151" s="71"/>
      <c r="P151" s="190">
        <f>O151*H151</f>
        <v>0</v>
      </c>
      <c r="Q151" s="190">
        <v>8.3500000000000005E-2</v>
      </c>
      <c r="R151" s="190">
        <f>Q151*H151</f>
        <v>8.7675000000000001</v>
      </c>
      <c r="S151" s="190">
        <v>0</v>
      </c>
      <c r="T151" s="19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2" t="s">
        <v>125</v>
      </c>
      <c r="AT151" s="192" t="s">
        <v>120</v>
      </c>
      <c r="AU151" s="192" t="s">
        <v>84</v>
      </c>
      <c r="AY151" s="17" t="s">
        <v>118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7" t="s">
        <v>82</v>
      </c>
      <c r="BK151" s="193">
        <f>ROUND(I151*H151,2)</f>
        <v>0</v>
      </c>
      <c r="BL151" s="17" t="s">
        <v>125</v>
      </c>
      <c r="BM151" s="192" t="s">
        <v>168</v>
      </c>
    </row>
    <row r="152" spans="1:65" s="2" customFormat="1" ht="29.25">
      <c r="A152" s="34"/>
      <c r="B152" s="35"/>
      <c r="C152" s="36"/>
      <c r="D152" s="194" t="s">
        <v>127</v>
      </c>
      <c r="E152" s="36"/>
      <c r="F152" s="195" t="s">
        <v>169</v>
      </c>
      <c r="G152" s="36"/>
      <c r="H152" s="36"/>
      <c r="I152" s="196"/>
      <c r="J152" s="36"/>
      <c r="K152" s="36"/>
      <c r="L152" s="39"/>
      <c r="M152" s="197"/>
      <c r="N152" s="198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127</v>
      </c>
      <c r="AU152" s="17" t="s">
        <v>84</v>
      </c>
    </row>
    <row r="153" spans="1:65" s="13" customFormat="1" ht="22.5">
      <c r="B153" s="199"/>
      <c r="C153" s="200"/>
      <c r="D153" s="194" t="s">
        <v>129</v>
      </c>
      <c r="E153" s="201" t="s">
        <v>1</v>
      </c>
      <c r="F153" s="202" t="s">
        <v>170</v>
      </c>
      <c r="G153" s="200"/>
      <c r="H153" s="203">
        <v>105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129</v>
      </c>
      <c r="AU153" s="209" t="s">
        <v>84</v>
      </c>
      <c r="AV153" s="13" t="s">
        <v>84</v>
      </c>
      <c r="AW153" s="13" t="s">
        <v>34</v>
      </c>
      <c r="AX153" s="13" t="s">
        <v>77</v>
      </c>
      <c r="AY153" s="209" t="s">
        <v>118</v>
      </c>
    </row>
    <row r="154" spans="1:65" s="14" customFormat="1" ht="11.25">
      <c r="B154" s="210"/>
      <c r="C154" s="211"/>
      <c r="D154" s="194" t="s">
        <v>129</v>
      </c>
      <c r="E154" s="212" t="s">
        <v>1</v>
      </c>
      <c r="F154" s="213" t="s">
        <v>132</v>
      </c>
      <c r="G154" s="211"/>
      <c r="H154" s="214">
        <v>105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129</v>
      </c>
      <c r="AU154" s="220" t="s">
        <v>84</v>
      </c>
      <c r="AV154" s="14" t="s">
        <v>125</v>
      </c>
      <c r="AW154" s="14" t="s">
        <v>34</v>
      </c>
      <c r="AX154" s="14" t="s">
        <v>82</v>
      </c>
      <c r="AY154" s="220" t="s">
        <v>118</v>
      </c>
    </row>
    <row r="155" spans="1:65" s="2" customFormat="1" ht="33" customHeight="1">
      <c r="A155" s="34"/>
      <c r="B155" s="35"/>
      <c r="C155" s="181" t="s">
        <v>161</v>
      </c>
      <c r="D155" s="181" t="s">
        <v>120</v>
      </c>
      <c r="E155" s="182" t="s">
        <v>171</v>
      </c>
      <c r="F155" s="183" t="s">
        <v>172</v>
      </c>
      <c r="G155" s="184" t="s">
        <v>167</v>
      </c>
      <c r="H155" s="185">
        <v>35</v>
      </c>
      <c r="I155" s="186"/>
      <c r="J155" s="187">
        <f>ROUND(I155*H155,2)</f>
        <v>0</v>
      </c>
      <c r="K155" s="183" t="s">
        <v>124</v>
      </c>
      <c r="L155" s="39"/>
      <c r="M155" s="188" t="s">
        <v>1</v>
      </c>
      <c r="N155" s="189" t="s">
        <v>42</v>
      </c>
      <c r="O155" s="71"/>
      <c r="P155" s="190">
        <f>O155*H155</f>
        <v>0</v>
      </c>
      <c r="Q155" s="190">
        <v>0.10100000000000001</v>
      </c>
      <c r="R155" s="190">
        <f>Q155*H155</f>
        <v>3.5350000000000001</v>
      </c>
      <c r="S155" s="190">
        <v>0</v>
      </c>
      <c r="T155" s="19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2" t="s">
        <v>125</v>
      </c>
      <c r="AT155" s="192" t="s">
        <v>120</v>
      </c>
      <c r="AU155" s="192" t="s">
        <v>84</v>
      </c>
      <c r="AY155" s="17" t="s">
        <v>118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7" t="s">
        <v>82</v>
      </c>
      <c r="BK155" s="193">
        <f>ROUND(I155*H155,2)</f>
        <v>0</v>
      </c>
      <c r="BL155" s="17" t="s">
        <v>125</v>
      </c>
      <c r="BM155" s="192" t="s">
        <v>173</v>
      </c>
    </row>
    <row r="156" spans="1:65" s="2" customFormat="1" ht="48.75">
      <c r="A156" s="34"/>
      <c r="B156" s="35"/>
      <c r="C156" s="36"/>
      <c r="D156" s="194" t="s">
        <v>127</v>
      </c>
      <c r="E156" s="36"/>
      <c r="F156" s="195" t="s">
        <v>174</v>
      </c>
      <c r="G156" s="36"/>
      <c r="H156" s="36"/>
      <c r="I156" s="196"/>
      <c r="J156" s="36"/>
      <c r="K156" s="36"/>
      <c r="L156" s="39"/>
      <c r="M156" s="197"/>
      <c r="N156" s="198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127</v>
      </c>
      <c r="AU156" s="17" t="s">
        <v>84</v>
      </c>
    </row>
    <row r="157" spans="1:65" s="13" customFormat="1" ht="11.25">
      <c r="B157" s="199"/>
      <c r="C157" s="200"/>
      <c r="D157" s="194" t="s">
        <v>129</v>
      </c>
      <c r="E157" s="201" t="s">
        <v>1</v>
      </c>
      <c r="F157" s="202" t="s">
        <v>175</v>
      </c>
      <c r="G157" s="200"/>
      <c r="H157" s="203">
        <v>35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129</v>
      </c>
      <c r="AU157" s="209" t="s">
        <v>84</v>
      </c>
      <c r="AV157" s="13" t="s">
        <v>84</v>
      </c>
      <c r="AW157" s="13" t="s">
        <v>34</v>
      </c>
      <c r="AX157" s="13" t="s">
        <v>77</v>
      </c>
      <c r="AY157" s="209" t="s">
        <v>118</v>
      </c>
    </row>
    <row r="158" spans="1:65" s="14" customFormat="1" ht="11.25">
      <c r="B158" s="210"/>
      <c r="C158" s="211"/>
      <c r="D158" s="194" t="s">
        <v>129</v>
      </c>
      <c r="E158" s="212" t="s">
        <v>1</v>
      </c>
      <c r="F158" s="213" t="s">
        <v>132</v>
      </c>
      <c r="G158" s="211"/>
      <c r="H158" s="214">
        <v>35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129</v>
      </c>
      <c r="AU158" s="220" t="s">
        <v>84</v>
      </c>
      <c r="AV158" s="14" t="s">
        <v>125</v>
      </c>
      <c r="AW158" s="14" t="s">
        <v>34</v>
      </c>
      <c r="AX158" s="14" t="s">
        <v>82</v>
      </c>
      <c r="AY158" s="220" t="s">
        <v>118</v>
      </c>
    </row>
    <row r="159" spans="1:65" s="2" customFormat="1" ht="24.2" customHeight="1">
      <c r="A159" s="34"/>
      <c r="B159" s="35"/>
      <c r="C159" s="231" t="s">
        <v>176</v>
      </c>
      <c r="D159" s="231" t="s">
        <v>158</v>
      </c>
      <c r="E159" s="232" t="s">
        <v>177</v>
      </c>
      <c r="F159" s="233" t="s">
        <v>178</v>
      </c>
      <c r="G159" s="234" t="s">
        <v>167</v>
      </c>
      <c r="H159" s="235">
        <v>35</v>
      </c>
      <c r="I159" s="236"/>
      <c r="J159" s="237">
        <f>ROUND(I159*H159,2)</f>
        <v>0</v>
      </c>
      <c r="K159" s="233" t="s">
        <v>124</v>
      </c>
      <c r="L159" s="238"/>
      <c r="M159" s="239" t="s">
        <v>1</v>
      </c>
      <c r="N159" s="240" t="s">
        <v>42</v>
      </c>
      <c r="O159" s="71"/>
      <c r="P159" s="190">
        <f>O159*H159</f>
        <v>0</v>
      </c>
      <c r="Q159" s="190">
        <v>0.14166999999999999</v>
      </c>
      <c r="R159" s="190">
        <f>Q159*H159</f>
        <v>4.95845</v>
      </c>
      <c r="S159" s="190">
        <v>0</v>
      </c>
      <c r="T159" s="19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2" t="s">
        <v>161</v>
      </c>
      <c r="AT159" s="192" t="s">
        <v>158</v>
      </c>
      <c r="AU159" s="192" t="s">
        <v>84</v>
      </c>
      <c r="AY159" s="17" t="s">
        <v>118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7" t="s">
        <v>82</v>
      </c>
      <c r="BK159" s="193">
        <f>ROUND(I159*H159,2)</f>
        <v>0</v>
      </c>
      <c r="BL159" s="17" t="s">
        <v>125</v>
      </c>
      <c r="BM159" s="192" t="s">
        <v>179</v>
      </c>
    </row>
    <row r="160" spans="1:65" s="2" customFormat="1" ht="11.25">
      <c r="A160" s="34"/>
      <c r="B160" s="35"/>
      <c r="C160" s="36"/>
      <c r="D160" s="194" t="s">
        <v>127</v>
      </c>
      <c r="E160" s="36"/>
      <c r="F160" s="195" t="s">
        <v>178</v>
      </c>
      <c r="G160" s="36"/>
      <c r="H160" s="36"/>
      <c r="I160" s="196"/>
      <c r="J160" s="36"/>
      <c r="K160" s="36"/>
      <c r="L160" s="39"/>
      <c r="M160" s="197"/>
      <c r="N160" s="198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127</v>
      </c>
      <c r="AU160" s="17" t="s">
        <v>84</v>
      </c>
    </row>
    <row r="161" spans="1:65" s="2" customFormat="1" ht="19.5">
      <c r="A161" s="34"/>
      <c r="B161" s="35"/>
      <c r="C161" s="36"/>
      <c r="D161" s="194" t="s">
        <v>180</v>
      </c>
      <c r="E161" s="36"/>
      <c r="F161" s="241" t="s">
        <v>181</v>
      </c>
      <c r="G161" s="36"/>
      <c r="H161" s="36"/>
      <c r="I161" s="196"/>
      <c r="J161" s="36"/>
      <c r="K161" s="36"/>
      <c r="L161" s="39"/>
      <c r="M161" s="197"/>
      <c r="N161" s="19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180</v>
      </c>
      <c r="AU161" s="17" t="s">
        <v>84</v>
      </c>
    </row>
    <row r="162" spans="1:65" s="2" customFormat="1" ht="33" customHeight="1">
      <c r="A162" s="34"/>
      <c r="B162" s="35"/>
      <c r="C162" s="181" t="s">
        <v>182</v>
      </c>
      <c r="D162" s="181" t="s">
        <v>120</v>
      </c>
      <c r="E162" s="182" t="s">
        <v>183</v>
      </c>
      <c r="F162" s="183" t="s">
        <v>184</v>
      </c>
      <c r="G162" s="184" t="s">
        <v>185</v>
      </c>
      <c r="H162" s="185">
        <v>70</v>
      </c>
      <c r="I162" s="186"/>
      <c r="J162" s="187">
        <f>ROUND(I162*H162,2)</f>
        <v>0</v>
      </c>
      <c r="K162" s="183" t="s">
        <v>124</v>
      </c>
      <c r="L162" s="39"/>
      <c r="M162" s="188" t="s">
        <v>1</v>
      </c>
      <c r="N162" s="189" t="s">
        <v>42</v>
      </c>
      <c r="O162" s="71"/>
      <c r="P162" s="190">
        <f>O162*H162</f>
        <v>0</v>
      </c>
      <c r="Q162" s="190">
        <v>0.16849</v>
      </c>
      <c r="R162" s="190">
        <f>Q162*H162</f>
        <v>11.7943</v>
      </c>
      <c r="S162" s="190">
        <v>0</v>
      </c>
      <c r="T162" s="19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2" t="s">
        <v>125</v>
      </c>
      <c r="AT162" s="192" t="s">
        <v>120</v>
      </c>
      <c r="AU162" s="192" t="s">
        <v>84</v>
      </c>
      <c r="AY162" s="17" t="s">
        <v>118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7" t="s">
        <v>82</v>
      </c>
      <c r="BK162" s="193">
        <f>ROUND(I162*H162,2)</f>
        <v>0</v>
      </c>
      <c r="BL162" s="17" t="s">
        <v>125</v>
      </c>
      <c r="BM162" s="192" t="s">
        <v>186</v>
      </c>
    </row>
    <row r="163" spans="1:65" s="2" customFormat="1" ht="29.25">
      <c r="A163" s="34"/>
      <c r="B163" s="35"/>
      <c r="C163" s="36"/>
      <c r="D163" s="194" t="s">
        <v>127</v>
      </c>
      <c r="E163" s="36"/>
      <c r="F163" s="195" t="s">
        <v>187</v>
      </c>
      <c r="G163" s="36"/>
      <c r="H163" s="36"/>
      <c r="I163" s="196"/>
      <c r="J163" s="36"/>
      <c r="K163" s="36"/>
      <c r="L163" s="39"/>
      <c r="M163" s="197"/>
      <c r="N163" s="198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127</v>
      </c>
      <c r="AU163" s="17" t="s">
        <v>84</v>
      </c>
    </row>
    <row r="164" spans="1:65" s="13" customFormat="1" ht="11.25">
      <c r="B164" s="199"/>
      <c r="C164" s="200"/>
      <c r="D164" s="194" t="s">
        <v>129</v>
      </c>
      <c r="E164" s="201" t="s">
        <v>1</v>
      </c>
      <c r="F164" s="202" t="s">
        <v>188</v>
      </c>
      <c r="G164" s="200"/>
      <c r="H164" s="203">
        <v>70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129</v>
      </c>
      <c r="AU164" s="209" t="s">
        <v>84</v>
      </c>
      <c r="AV164" s="13" t="s">
        <v>84</v>
      </c>
      <c r="AW164" s="13" t="s">
        <v>34</v>
      </c>
      <c r="AX164" s="13" t="s">
        <v>77</v>
      </c>
      <c r="AY164" s="209" t="s">
        <v>118</v>
      </c>
    </row>
    <row r="165" spans="1:65" s="14" customFormat="1" ht="11.25">
      <c r="B165" s="210"/>
      <c r="C165" s="211"/>
      <c r="D165" s="194" t="s">
        <v>129</v>
      </c>
      <c r="E165" s="212" t="s">
        <v>1</v>
      </c>
      <c r="F165" s="213" t="s">
        <v>132</v>
      </c>
      <c r="G165" s="211"/>
      <c r="H165" s="214">
        <v>70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129</v>
      </c>
      <c r="AU165" s="220" t="s">
        <v>84</v>
      </c>
      <c r="AV165" s="14" t="s">
        <v>125</v>
      </c>
      <c r="AW165" s="14" t="s">
        <v>34</v>
      </c>
      <c r="AX165" s="14" t="s">
        <v>82</v>
      </c>
      <c r="AY165" s="220" t="s">
        <v>118</v>
      </c>
    </row>
    <row r="166" spans="1:65" s="12" customFormat="1" ht="22.9" customHeight="1">
      <c r="B166" s="165"/>
      <c r="C166" s="166"/>
      <c r="D166" s="167" t="s">
        <v>76</v>
      </c>
      <c r="E166" s="179" t="s">
        <v>176</v>
      </c>
      <c r="F166" s="179" t="s">
        <v>189</v>
      </c>
      <c r="G166" s="166"/>
      <c r="H166" s="166"/>
      <c r="I166" s="169"/>
      <c r="J166" s="180">
        <f>BK166</f>
        <v>0</v>
      </c>
      <c r="K166" s="166"/>
      <c r="L166" s="171"/>
      <c r="M166" s="172"/>
      <c r="N166" s="173"/>
      <c r="O166" s="173"/>
      <c r="P166" s="174">
        <f>SUM(P167:P172)</f>
        <v>0</v>
      </c>
      <c r="Q166" s="173"/>
      <c r="R166" s="174">
        <f>SUM(R167:R172)</f>
        <v>0</v>
      </c>
      <c r="S166" s="173"/>
      <c r="T166" s="175">
        <f>SUM(T167:T172)</f>
        <v>10.098000000000001</v>
      </c>
      <c r="AR166" s="176" t="s">
        <v>82</v>
      </c>
      <c r="AT166" s="177" t="s">
        <v>76</v>
      </c>
      <c r="AU166" s="177" t="s">
        <v>82</v>
      </c>
      <c r="AY166" s="176" t="s">
        <v>118</v>
      </c>
      <c r="BK166" s="178">
        <f>SUM(BK167:BK172)</f>
        <v>0</v>
      </c>
    </row>
    <row r="167" spans="1:65" s="2" customFormat="1" ht="33" customHeight="1">
      <c r="A167" s="34"/>
      <c r="B167" s="35"/>
      <c r="C167" s="181" t="s">
        <v>190</v>
      </c>
      <c r="D167" s="181" t="s">
        <v>120</v>
      </c>
      <c r="E167" s="182" t="s">
        <v>191</v>
      </c>
      <c r="F167" s="183" t="s">
        <v>192</v>
      </c>
      <c r="G167" s="184" t="s">
        <v>123</v>
      </c>
      <c r="H167" s="185">
        <v>4.5</v>
      </c>
      <c r="I167" s="186"/>
      <c r="J167" s="187">
        <f>ROUND(I167*H167,2)</f>
        <v>0</v>
      </c>
      <c r="K167" s="183" t="s">
        <v>124</v>
      </c>
      <c r="L167" s="39"/>
      <c r="M167" s="188" t="s">
        <v>1</v>
      </c>
      <c r="N167" s="189" t="s">
        <v>42</v>
      </c>
      <c r="O167" s="71"/>
      <c r="P167" s="190">
        <f>O167*H167</f>
        <v>0</v>
      </c>
      <c r="Q167" s="190">
        <v>0</v>
      </c>
      <c r="R167" s="190">
        <f>Q167*H167</f>
        <v>0</v>
      </c>
      <c r="S167" s="190">
        <v>2.2000000000000002</v>
      </c>
      <c r="T167" s="191">
        <f>S167*H167</f>
        <v>9.9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2" t="s">
        <v>125</v>
      </c>
      <c r="AT167" s="192" t="s">
        <v>120</v>
      </c>
      <c r="AU167" s="192" t="s">
        <v>84</v>
      </c>
      <c r="AY167" s="17" t="s">
        <v>118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7" t="s">
        <v>82</v>
      </c>
      <c r="BK167" s="193">
        <f>ROUND(I167*H167,2)</f>
        <v>0</v>
      </c>
      <c r="BL167" s="17" t="s">
        <v>125</v>
      </c>
      <c r="BM167" s="192" t="s">
        <v>193</v>
      </c>
    </row>
    <row r="168" spans="1:65" s="2" customFormat="1" ht="19.5">
      <c r="A168" s="34"/>
      <c r="B168" s="35"/>
      <c r="C168" s="36"/>
      <c r="D168" s="194" t="s">
        <v>127</v>
      </c>
      <c r="E168" s="36"/>
      <c r="F168" s="195" t="s">
        <v>194</v>
      </c>
      <c r="G168" s="36"/>
      <c r="H168" s="36"/>
      <c r="I168" s="196"/>
      <c r="J168" s="36"/>
      <c r="K168" s="36"/>
      <c r="L168" s="39"/>
      <c r="M168" s="197"/>
      <c r="N168" s="198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127</v>
      </c>
      <c r="AU168" s="17" t="s">
        <v>84</v>
      </c>
    </row>
    <row r="169" spans="1:65" s="13" customFormat="1" ht="11.25">
      <c r="B169" s="199"/>
      <c r="C169" s="200"/>
      <c r="D169" s="194" t="s">
        <v>129</v>
      </c>
      <c r="E169" s="201" t="s">
        <v>1</v>
      </c>
      <c r="F169" s="202" t="s">
        <v>195</v>
      </c>
      <c r="G169" s="200"/>
      <c r="H169" s="203">
        <v>4.5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129</v>
      </c>
      <c r="AU169" s="209" t="s">
        <v>84</v>
      </c>
      <c r="AV169" s="13" t="s">
        <v>84</v>
      </c>
      <c r="AW169" s="13" t="s">
        <v>34</v>
      </c>
      <c r="AX169" s="13" t="s">
        <v>77</v>
      </c>
      <c r="AY169" s="209" t="s">
        <v>118</v>
      </c>
    </row>
    <row r="170" spans="1:65" s="14" customFormat="1" ht="11.25">
      <c r="B170" s="210"/>
      <c r="C170" s="211"/>
      <c r="D170" s="194" t="s">
        <v>129</v>
      </c>
      <c r="E170" s="212" t="s">
        <v>1</v>
      </c>
      <c r="F170" s="213" t="s">
        <v>132</v>
      </c>
      <c r="G170" s="211"/>
      <c r="H170" s="214">
        <v>4.5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129</v>
      </c>
      <c r="AU170" s="220" t="s">
        <v>84</v>
      </c>
      <c r="AV170" s="14" t="s">
        <v>125</v>
      </c>
      <c r="AW170" s="14" t="s">
        <v>34</v>
      </c>
      <c r="AX170" s="14" t="s">
        <v>82</v>
      </c>
      <c r="AY170" s="220" t="s">
        <v>118</v>
      </c>
    </row>
    <row r="171" spans="1:65" s="2" customFormat="1" ht="33" customHeight="1">
      <c r="A171" s="34"/>
      <c r="B171" s="35"/>
      <c r="C171" s="181" t="s">
        <v>196</v>
      </c>
      <c r="D171" s="181" t="s">
        <v>120</v>
      </c>
      <c r="E171" s="182" t="s">
        <v>197</v>
      </c>
      <c r="F171" s="183" t="s">
        <v>198</v>
      </c>
      <c r="G171" s="184" t="s">
        <v>123</v>
      </c>
      <c r="H171" s="185">
        <v>4.5</v>
      </c>
      <c r="I171" s="186"/>
      <c r="J171" s="187">
        <f>ROUND(I171*H171,2)</f>
        <v>0</v>
      </c>
      <c r="K171" s="183" t="s">
        <v>124</v>
      </c>
      <c r="L171" s="39"/>
      <c r="M171" s="188" t="s">
        <v>1</v>
      </c>
      <c r="N171" s="189" t="s">
        <v>42</v>
      </c>
      <c r="O171" s="71"/>
      <c r="P171" s="190">
        <f>O171*H171</f>
        <v>0</v>
      </c>
      <c r="Q171" s="190">
        <v>0</v>
      </c>
      <c r="R171" s="190">
        <f>Q171*H171</f>
        <v>0</v>
      </c>
      <c r="S171" s="190">
        <v>4.3999999999999997E-2</v>
      </c>
      <c r="T171" s="191">
        <f>S171*H171</f>
        <v>0.19799999999999998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2" t="s">
        <v>125</v>
      </c>
      <c r="AT171" s="192" t="s">
        <v>120</v>
      </c>
      <c r="AU171" s="192" t="s">
        <v>84</v>
      </c>
      <c r="AY171" s="17" t="s">
        <v>118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7" t="s">
        <v>82</v>
      </c>
      <c r="BK171" s="193">
        <f>ROUND(I171*H171,2)</f>
        <v>0</v>
      </c>
      <c r="BL171" s="17" t="s">
        <v>125</v>
      </c>
      <c r="BM171" s="192" t="s">
        <v>199</v>
      </c>
    </row>
    <row r="172" spans="1:65" s="2" customFormat="1" ht="19.5">
      <c r="A172" s="34"/>
      <c r="B172" s="35"/>
      <c r="C172" s="36"/>
      <c r="D172" s="194" t="s">
        <v>127</v>
      </c>
      <c r="E172" s="36"/>
      <c r="F172" s="195" t="s">
        <v>200</v>
      </c>
      <c r="G172" s="36"/>
      <c r="H172" s="36"/>
      <c r="I172" s="196"/>
      <c r="J172" s="36"/>
      <c r="K172" s="36"/>
      <c r="L172" s="39"/>
      <c r="M172" s="197"/>
      <c r="N172" s="198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127</v>
      </c>
      <c r="AU172" s="17" t="s">
        <v>84</v>
      </c>
    </row>
    <row r="173" spans="1:65" s="12" customFormat="1" ht="22.9" customHeight="1">
      <c r="B173" s="165"/>
      <c r="C173" s="166"/>
      <c r="D173" s="167" t="s">
        <v>76</v>
      </c>
      <c r="E173" s="179" t="s">
        <v>201</v>
      </c>
      <c r="F173" s="179" t="s">
        <v>202</v>
      </c>
      <c r="G173" s="166"/>
      <c r="H173" s="166"/>
      <c r="I173" s="169"/>
      <c r="J173" s="180">
        <f>BK173</f>
        <v>0</v>
      </c>
      <c r="K173" s="166"/>
      <c r="L173" s="171"/>
      <c r="M173" s="172"/>
      <c r="N173" s="173"/>
      <c r="O173" s="173"/>
      <c r="P173" s="174">
        <f>SUM(P174:P186)</f>
        <v>0</v>
      </c>
      <c r="Q173" s="173"/>
      <c r="R173" s="174">
        <f>SUM(R174:R186)</f>
        <v>0</v>
      </c>
      <c r="S173" s="173"/>
      <c r="T173" s="175">
        <f>SUM(T174:T186)</f>
        <v>0</v>
      </c>
      <c r="AR173" s="176" t="s">
        <v>82</v>
      </c>
      <c r="AT173" s="177" t="s">
        <v>76</v>
      </c>
      <c r="AU173" s="177" t="s">
        <v>82</v>
      </c>
      <c r="AY173" s="176" t="s">
        <v>118</v>
      </c>
      <c r="BK173" s="178">
        <f>SUM(BK174:BK186)</f>
        <v>0</v>
      </c>
    </row>
    <row r="174" spans="1:65" s="2" customFormat="1" ht="24.2" customHeight="1">
      <c r="A174" s="34"/>
      <c r="B174" s="35"/>
      <c r="C174" s="181" t="s">
        <v>203</v>
      </c>
      <c r="D174" s="181" t="s">
        <v>120</v>
      </c>
      <c r="E174" s="182" t="s">
        <v>204</v>
      </c>
      <c r="F174" s="183" t="s">
        <v>205</v>
      </c>
      <c r="G174" s="184" t="s">
        <v>144</v>
      </c>
      <c r="H174" s="185">
        <v>9.9</v>
      </c>
      <c r="I174" s="186"/>
      <c r="J174" s="187">
        <f>ROUND(I174*H174,2)</f>
        <v>0</v>
      </c>
      <c r="K174" s="183" t="s">
        <v>124</v>
      </c>
      <c r="L174" s="39"/>
      <c r="M174" s="188" t="s">
        <v>1</v>
      </c>
      <c r="N174" s="189" t="s">
        <v>42</v>
      </c>
      <c r="O174" s="71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2" t="s">
        <v>125</v>
      </c>
      <c r="AT174" s="192" t="s">
        <v>120</v>
      </c>
      <c r="AU174" s="192" t="s">
        <v>84</v>
      </c>
      <c r="AY174" s="17" t="s">
        <v>118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7" t="s">
        <v>82</v>
      </c>
      <c r="BK174" s="193">
        <f>ROUND(I174*H174,2)</f>
        <v>0</v>
      </c>
      <c r="BL174" s="17" t="s">
        <v>125</v>
      </c>
      <c r="BM174" s="192" t="s">
        <v>206</v>
      </c>
    </row>
    <row r="175" spans="1:65" s="2" customFormat="1" ht="29.25">
      <c r="A175" s="34"/>
      <c r="B175" s="35"/>
      <c r="C175" s="36"/>
      <c r="D175" s="194" t="s">
        <v>127</v>
      </c>
      <c r="E175" s="36"/>
      <c r="F175" s="195" t="s">
        <v>207</v>
      </c>
      <c r="G175" s="36"/>
      <c r="H175" s="36"/>
      <c r="I175" s="196"/>
      <c r="J175" s="36"/>
      <c r="K175" s="36"/>
      <c r="L175" s="39"/>
      <c r="M175" s="197"/>
      <c r="N175" s="198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127</v>
      </c>
      <c r="AU175" s="17" t="s">
        <v>84</v>
      </c>
    </row>
    <row r="176" spans="1:65" s="2" customFormat="1" ht="24.2" customHeight="1">
      <c r="A176" s="34"/>
      <c r="B176" s="35"/>
      <c r="C176" s="181" t="s">
        <v>208</v>
      </c>
      <c r="D176" s="181" t="s">
        <v>120</v>
      </c>
      <c r="E176" s="182" t="s">
        <v>209</v>
      </c>
      <c r="F176" s="183" t="s">
        <v>210</v>
      </c>
      <c r="G176" s="184" t="s">
        <v>144</v>
      </c>
      <c r="H176" s="185">
        <v>9.9</v>
      </c>
      <c r="I176" s="186"/>
      <c r="J176" s="187">
        <f>ROUND(I176*H176,2)</f>
        <v>0</v>
      </c>
      <c r="K176" s="183" t="s">
        <v>124</v>
      </c>
      <c r="L176" s="39"/>
      <c r="M176" s="188" t="s">
        <v>1</v>
      </c>
      <c r="N176" s="189" t="s">
        <v>42</v>
      </c>
      <c r="O176" s="71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2" t="s">
        <v>125</v>
      </c>
      <c r="AT176" s="192" t="s">
        <v>120</v>
      </c>
      <c r="AU176" s="192" t="s">
        <v>84</v>
      </c>
      <c r="AY176" s="17" t="s">
        <v>118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7" t="s">
        <v>82</v>
      </c>
      <c r="BK176" s="193">
        <f>ROUND(I176*H176,2)</f>
        <v>0</v>
      </c>
      <c r="BL176" s="17" t="s">
        <v>125</v>
      </c>
      <c r="BM176" s="192" t="s">
        <v>211</v>
      </c>
    </row>
    <row r="177" spans="1:65" s="2" customFormat="1" ht="19.5">
      <c r="A177" s="34"/>
      <c r="B177" s="35"/>
      <c r="C177" s="36"/>
      <c r="D177" s="194" t="s">
        <v>127</v>
      </c>
      <c r="E177" s="36"/>
      <c r="F177" s="195" t="s">
        <v>212</v>
      </c>
      <c r="G177" s="36"/>
      <c r="H177" s="36"/>
      <c r="I177" s="196"/>
      <c r="J177" s="36"/>
      <c r="K177" s="36"/>
      <c r="L177" s="39"/>
      <c r="M177" s="197"/>
      <c r="N177" s="198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127</v>
      </c>
      <c r="AU177" s="17" t="s">
        <v>84</v>
      </c>
    </row>
    <row r="178" spans="1:65" s="2" customFormat="1" ht="24.2" customHeight="1">
      <c r="A178" s="34"/>
      <c r="B178" s="35"/>
      <c r="C178" s="181" t="s">
        <v>8</v>
      </c>
      <c r="D178" s="181" t="s">
        <v>120</v>
      </c>
      <c r="E178" s="182" t="s">
        <v>213</v>
      </c>
      <c r="F178" s="183" t="s">
        <v>214</v>
      </c>
      <c r="G178" s="184" t="s">
        <v>144</v>
      </c>
      <c r="H178" s="185">
        <v>316.8</v>
      </c>
      <c r="I178" s="186"/>
      <c r="J178" s="187">
        <f>ROUND(I178*H178,2)</f>
        <v>0</v>
      </c>
      <c r="K178" s="183" t="s">
        <v>124</v>
      </c>
      <c r="L178" s="39"/>
      <c r="M178" s="188" t="s">
        <v>1</v>
      </c>
      <c r="N178" s="189" t="s">
        <v>42</v>
      </c>
      <c r="O178" s="71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2" t="s">
        <v>125</v>
      </c>
      <c r="AT178" s="192" t="s">
        <v>120</v>
      </c>
      <c r="AU178" s="192" t="s">
        <v>84</v>
      </c>
      <c r="AY178" s="17" t="s">
        <v>118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7" t="s">
        <v>82</v>
      </c>
      <c r="BK178" s="193">
        <f>ROUND(I178*H178,2)</f>
        <v>0</v>
      </c>
      <c r="BL178" s="17" t="s">
        <v>125</v>
      </c>
      <c r="BM178" s="192" t="s">
        <v>215</v>
      </c>
    </row>
    <row r="179" spans="1:65" s="2" customFormat="1" ht="29.25">
      <c r="A179" s="34"/>
      <c r="B179" s="35"/>
      <c r="C179" s="36"/>
      <c r="D179" s="194" t="s">
        <v>127</v>
      </c>
      <c r="E179" s="36"/>
      <c r="F179" s="195" t="s">
        <v>216</v>
      </c>
      <c r="G179" s="36"/>
      <c r="H179" s="36"/>
      <c r="I179" s="196"/>
      <c r="J179" s="36"/>
      <c r="K179" s="36"/>
      <c r="L179" s="39"/>
      <c r="M179" s="197"/>
      <c r="N179" s="198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127</v>
      </c>
      <c r="AU179" s="17" t="s">
        <v>84</v>
      </c>
    </row>
    <row r="180" spans="1:65" s="13" customFormat="1" ht="11.25">
      <c r="B180" s="199"/>
      <c r="C180" s="200"/>
      <c r="D180" s="194" t="s">
        <v>129</v>
      </c>
      <c r="E180" s="201" t="s">
        <v>1</v>
      </c>
      <c r="F180" s="202" t="s">
        <v>217</v>
      </c>
      <c r="G180" s="200"/>
      <c r="H180" s="203">
        <v>316.8</v>
      </c>
      <c r="I180" s="204"/>
      <c r="J180" s="200"/>
      <c r="K180" s="200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129</v>
      </c>
      <c r="AU180" s="209" t="s">
        <v>84</v>
      </c>
      <c r="AV180" s="13" t="s">
        <v>84</v>
      </c>
      <c r="AW180" s="13" t="s">
        <v>34</v>
      </c>
      <c r="AX180" s="13" t="s">
        <v>77</v>
      </c>
      <c r="AY180" s="209" t="s">
        <v>118</v>
      </c>
    </row>
    <row r="181" spans="1:65" s="14" customFormat="1" ht="11.25">
      <c r="B181" s="210"/>
      <c r="C181" s="211"/>
      <c r="D181" s="194" t="s">
        <v>129</v>
      </c>
      <c r="E181" s="212" t="s">
        <v>1</v>
      </c>
      <c r="F181" s="213" t="s">
        <v>132</v>
      </c>
      <c r="G181" s="211"/>
      <c r="H181" s="214">
        <v>316.8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129</v>
      </c>
      <c r="AU181" s="220" t="s">
        <v>84</v>
      </c>
      <c r="AV181" s="14" t="s">
        <v>125</v>
      </c>
      <c r="AW181" s="14" t="s">
        <v>34</v>
      </c>
      <c r="AX181" s="14" t="s">
        <v>82</v>
      </c>
      <c r="AY181" s="220" t="s">
        <v>118</v>
      </c>
    </row>
    <row r="182" spans="1:65" s="2" customFormat="1" ht="33" customHeight="1">
      <c r="A182" s="34"/>
      <c r="B182" s="35"/>
      <c r="C182" s="181" t="s">
        <v>218</v>
      </c>
      <c r="D182" s="181" t="s">
        <v>120</v>
      </c>
      <c r="E182" s="182" t="s">
        <v>219</v>
      </c>
      <c r="F182" s="183" t="s">
        <v>220</v>
      </c>
      <c r="G182" s="184" t="s">
        <v>144</v>
      </c>
      <c r="H182" s="185">
        <v>9.9</v>
      </c>
      <c r="I182" s="186"/>
      <c r="J182" s="187">
        <f>ROUND(I182*H182,2)</f>
        <v>0</v>
      </c>
      <c r="K182" s="183" t="s">
        <v>145</v>
      </c>
      <c r="L182" s="39"/>
      <c r="M182" s="188" t="s">
        <v>1</v>
      </c>
      <c r="N182" s="189" t="s">
        <v>42</v>
      </c>
      <c r="O182" s="71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2" t="s">
        <v>125</v>
      </c>
      <c r="AT182" s="192" t="s">
        <v>120</v>
      </c>
      <c r="AU182" s="192" t="s">
        <v>84</v>
      </c>
      <c r="AY182" s="17" t="s">
        <v>118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7" t="s">
        <v>82</v>
      </c>
      <c r="BK182" s="193">
        <f>ROUND(I182*H182,2)</f>
        <v>0</v>
      </c>
      <c r="BL182" s="17" t="s">
        <v>125</v>
      </c>
      <c r="BM182" s="192" t="s">
        <v>221</v>
      </c>
    </row>
    <row r="183" spans="1:65" s="2" customFormat="1" ht="29.25">
      <c r="A183" s="34"/>
      <c r="B183" s="35"/>
      <c r="C183" s="36"/>
      <c r="D183" s="194" t="s">
        <v>127</v>
      </c>
      <c r="E183" s="36"/>
      <c r="F183" s="195" t="s">
        <v>222</v>
      </c>
      <c r="G183" s="36"/>
      <c r="H183" s="36"/>
      <c r="I183" s="196"/>
      <c r="J183" s="36"/>
      <c r="K183" s="36"/>
      <c r="L183" s="39"/>
      <c r="M183" s="197"/>
      <c r="N183" s="198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127</v>
      </c>
      <c r="AU183" s="17" t="s">
        <v>84</v>
      </c>
    </row>
    <row r="184" spans="1:65" s="15" customFormat="1" ht="11.25">
      <c r="B184" s="221"/>
      <c r="C184" s="222"/>
      <c r="D184" s="194" t="s">
        <v>129</v>
      </c>
      <c r="E184" s="223" t="s">
        <v>1</v>
      </c>
      <c r="F184" s="224" t="s">
        <v>223</v>
      </c>
      <c r="G184" s="222"/>
      <c r="H184" s="223" t="s">
        <v>1</v>
      </c>
      <c r="I184" s="225"/>
      <c r="J184" s="222"/>
      <c r="K184" s="222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129</v>
      </c>
      <c r="AU184" s="230" t="s">
        <v>84</v>
      </c>
      <c r="AV184" s="15" t="s">
        <v>82</v>
      </c>
      <c r="AW184" s="15" t="s">
        <v>34</v>
      </c>
      <c r="AX184" s="15" t="s">
        <v>77</v>
      </c>
      <c r="AY184" s="230" t="s">
        <v>118</v>
      </c>
    </row>
    <row r="185" spans="1:65" s="15" customFormat="1" ht="45">
      <c r="B185" s="221"/>
      <c r="C185" s="222"/>
      <c r="D185" s="194" t="s">
        <v>129</v>
      </c>
      <c r="E185" s="223" t="s">
        <v>1</v>
      </c>
      <c r="F185" s="224" t="s">
        <v>224</v>
      </c>
      <c r="G185" s="222"/>
      <c r="H185" s="223" t="s">
        <v>1</v>
      </c>
      <c r="I185" s="225"/>
      <c r="J185" s="222"/>
      <c r="K185" s="222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129</v>
      </c>
      <c r="AU185" s="230" t="s">
        <v>84</v>
      </c>
      <c r="AV185" s="15" t="s">
        <v>82</v>
      </c>
      <c r="AW185" s="15" t="s">
        <v>34</v>
      </c>
      <c r="AX185" s="15" t="s">
        <v>77</v>
      </c>
      <c r="AY185" s="230" t="s">
        <v>118</v>
      </c>
    </row>
    <row r="186" spans="1:65" s="13" customFormat="1" ht="11.25">
      <c r="B186" s="199"/>
      <c r="C186" s="200"/>
      <c r="D186" s="194" t="s">
        <v>129</v>
      </c>
      <c r="E186" s="201" t="s">
        <v>1</v>
      </c>
      <c r="F186" s="202" t="s">
        <v>225</v>
      </c>
      <c r="G186" s="200"/>
      <c r="H186" s="203">
        <v>9.9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129</v>
      </c>
      <c r="AU186" s="209" t="s">
        <v>84</v>
      </c>
      <c r="AV186" s="13" t="s">
        <v>84</v>
      </c>
      <c r="AW186" s="13" t="s">
        <v>34</v>
      </c>
      <c r="AX186" s="13" t="s">
        <v>82</v>
      </c>
      <c r="AY186" s="209" t="s">
        <v>118</v>
      </c>
    </row>
    <row r="187" spans="1:65" s="12" customFormat="1" ht="22.9" customHeight="1">
      <c r="B187" s="165"/>
      <c r="C187" s="166"/>
      <c r="D187" s="167" t="s">
        <v>76</v>
      </c>
      <c r="E187" s="179" t="s">
        <v>226</v>
      </c>
      <c r="F187" s="179" t="s">
        <v>227</v>
      </c>
      <c r="G187" s="166"/>
      <c r="H187" s="166"/>
      <c r="I187" s="169"/>
      <c r="J187" s="180">
        <f>BK187</f>
        <v>0</v>
      </c>
      <c r="K187" s="166"/>
      <c r="L187" s="171"/>
      <c r="M187" s="172"/>
      <c r="N187" s="173"/>
      <c r="O187" s="173"/>
      <c r="P187" s="174">
        <f>SUM(P188:P189)</f>
        <v>0</v>
      </c>
      <c r="Q187" s="173"/>
      <c r="R187" s="174">
        <f>SUM(R188:R189)</f>
        <v>0</v>
      </c>
      <c r="S187" s="173"/>
      <c r="T187" s="175">
        <f>SUM(T188:T189)</f>
        <v>0</v>
      </c>
      <c r="AR187" s="176" t="s">
        <v>82</v>
      </c>
      <c r="AT187" s="177" t="s">
        <v>76</v>
      </c>
      <c r="AU187" s="177" t="s">
        <v>82</v>
      </c>
      <c r="AY187" s="176" t="s">
        <v>118</v>
      </c>
      <c r="BK187" s="178">
        <f>SUM(BK188:BK189)</f>
        <v>0</v>
      </c>
    </row>
    <row r="188" spans="1:65" s="2" customFormat="1" ht="24.2" customHeight="1">
      <c r="A188" s="34"/>
      <c r="B188" s="35"/>
      <c r="C188" s="181" t="s">
        <v>228</v>
      </c>
      <c r="D188" s="181" t="s">
        <v>120</v>
      </c>
      <c r="E188" s="182" t="s">
        <v>229</v>
      </c>
      <c r="F188" s="183" t="s">
        <v>230</v>
      </c>
      <c r="G188" s="184" t="s">
        <v>144</v>
      </c>
      <c r="H188" s="185">
        <v>202.32</v>
      </c>
      <c r="I188" s="186"/>
      <c r="J188" s="187">
        <f>ROUND(I188*H188,2)</f>
        <v>0</v>
      </c>
      <c r="K188" s="183" t="s">
        <v>124</v>
      </c>
      <c r="L188" s="39"/>
      <c r="M188" s="188" t="s">
        <v>1</v>
      </c>
      <c r="N188" s="189" t="s">
        <v>42</v>
      </c>
      <c r="O188" s="71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2" t="s">
        <v>125</v>
      </c>
      <c r="AT188" s="192" t="s">
        <v>120</v>
      </c>
      <c r="AU188" s="192" t="s">
        <v>84</v>
      </c>
      <c r="AY188" s="17" t="s">
        <v>118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7" t="s">
        <v>82</v>
      </c>
      <c r="BK188" s="193">
        <f>ROUND(I188*H188,2)</f>
        <v>0</v>
      </c>
      <c r="BL188" s="17" t="s">
        <v>125</v>
      </c>
      <c r="BM188" s="192" t="s">
        <v>231</v>
      </c>
    </row>
    <row r="189" spans="1:65" s="2" customFormat="1" ht="19.5">
      <c r="A189" s="34"/>
      <c r="B189" s="35"/>
      <c r="C189" s="36"/>
      <c r="D189" s="194" t="s">
        <v>127</v>
      </c>
      <c r="E189" s="36"/>
      <c r="F189" s="195" t="s">
        <v>232</v>
      </c>
      <c r="G189" s="36"/>
      <c r="H189" s="36"/>
      <c r="I189" s="196"/>
      <c r="J189" s="36"/>
      <c r="K189" s="36"/>
      <c r="L189" s="39"/>
      <c r="M189" s="197"/>
      <c r="N189" s="198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127</v>
      </c>
      <c r="AU189" s="17" t="s">
        <v>84</v>
      </c>
    </row>
    <row r="190" spans="1:65" s="12" customFormat="1" ht="25.9" customHeight="1">
      <c r="B190" s="165"/>
      <c r="C190" s="166"/>
      <c r="D190" s="167" t="s">
        <v>76</v>
      </c>
      <c r="E190" s="168" t="s">
        <v>233</v>
      </c>
      <c r="F190" s="168" t="s">
        <v>234</v>
      </c>
      <c r="G190" s="166"/>
      <c r="H190" s="166"/>
      <c r="I190" s="169"/>
      <c r="J190" s="170">
        <f>BK190</f>
        <v>0</v>
      </c>
      <c r="K190" s="166"/>
      <c r="L190" s="171"/>
      <c r="M190" s="172"/>
      <c r="N190" s="173"/>
      <c r="O190" s="173"/>
      <c r="P190" s="174">
        <f>P191</f>
        <v>0</v>
      </c>
      <c r="Q190" s="173"/>
      <c r="R190" s="174">
        <f>R191</f>
        <v>0.11731999999999999</v>
      </c>
      <c r="S190" s="173"/>
      <c r="T190" s="175">
        <f>T191</f>
        <v>0</v>
      </c>
      <c r="AR190" s="176" t="s">
        <v>84</v>
      </c>
      <c r="AT190" s="177" t="s">
        <v>76</v>
      </c>
      <c r="AU190" s="177" t="s">
        <v>77</v>
      </c>
      <c r="AY190" s="176" t="s">
        <v>118</v>
      </c>
      <c r="BK190" s="178">
        <f>BK191</f>
        <v>0</v>
      </c>
    </row>
    <row r="191" spans="1:65" s="12" customFormat="1" ht="22.9" customHeight="1">
      <c r="B191" s="165"/>
      <c r="C191" s="166"/>
      <c r="D191" s="167" t="s">
        <v>76</v>
      </c>
      <c r="E191" s="179" t="s">
        <v>235</v>
      </c>
      <c r="F191" s="179" t="s">
        <v>236</v>
      </c>
      <c r="G191" s="166"/>
      <c r="H191" s="166"/>
      <c r="I191" s="169"/>
      <c r="J191" s="180">
        <f>BK191</f>
        <v>0</v>
      </c>
      <c r="K191" s="166"/>
      <c r="L191" s="171"/>
      <c r="M191" s="172"/>
      <c r="N191" s="173"/>
      <c r="O191" s="173"/>
      <c r="P191" s="174">
        <f>SUM(P192:P198)</f>
        <v>0</v>
      </c>
      <c r="Q191" s="173"/>
      <c r="R191" s="174">
        <f>SUM(R192:R198)</f>
        <v>0.11731999999999999</v>
      </c>
      <c r="S191" s="173"/>
      <c r="T191" s="175">
        <f>SUM(T192:T198)</f>
        <v>0</v>
      </c>
      <c r="AR191" s="176" t="s">
        <v>84</v>
      </c>
      <c r="AT191" s="177" t="s">
        <v>76</v>
      </c>
      <c r="AU191" s="177" t="s">
        <v>82</v>
      </c>
      <c r="AY191" s="176" t="s">
        <v>118</v>
      </c>
      <c r="BK191" s="178">
        <f>SUM(BK192:BK198)</f>
        <v>0</v>
      </c>
    </row>
    <row r="192" spans="1:65" s="2" customFormat="1" ht="24.2" customHeight="1">
      <c r="A192" s="34"/>
      <c r="B192" s="35"/>
      <c r="C192" s="181" t="s">
        <v>237</v>
      </c>
      <c r="D192" s="181" t="s">
        <v>120</v>
      </c>
      <c r="E192" s="182" t="s">
        <v>238</v>
      </c>
      <c r="F192" s="183" t="s">
        <v>239</v>
      </c>
      <c r="G192" s="184" t="s">
        <v>240</v>
      </c>
      <c r="H192" s="242"/>
      <c r="I192" s="186"/>
      <c r="J192" s="187">
        <f>ROUND(I192*H192,2)</f>
        <v>0</v>
      </c>
      <c r="K192" s="183" t="s">
        <v>124</v>
      </c>
      <c r="L192" s="39"/>
      <c r="M192" s="188" t="s">
        <v>1</v>
      </c>
      <c r="N192" s="189" t="s">
        <v>42</v>
      </c>
      <c r="O192" s="71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2" t="s">
        <v>218</v>
      </c>
      <c r="AT192" s="192" t="s">
        <v>120</v>
      </c>
      <c r="AU192" s="192" t="s">
        <v>84</v>
      </c>
      <c r="AY192" s="17" t="s">
        <v>118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7" t="s">
        <v>82</v>
      </c>
      <c r="BK192" s="193">
        <f>ROUND(I192*H192,2)</f>
        <v>0</v>
      </c>
      <c r="BL192" s="17" t="s">
        <v>218</v>
      </c>
      <c r="BM192" s="192" t="s">
        <v>241</v>
      </c>
    </row>
    <row r="193" spans="1:65" s="2" customFormat="1" ht="29.25">
      <c r="A193" s="34"/>
      <c r="B193" s="35"/>
      <c r="C193" s="36"/>
      <c r="D193" s="194" t="s">
        <v>127</v>
      </c>
      <c r="E193" s="36"/>
      <c r="F193" s="195" t="s">
        <v>242</v>
      </c>
      <c r="G193" s="36"/>
      <c r="H193" s="36"/>
      <c r="I193" s="196"/>
      <c r="J193" s="36"/>
      <c r="K193" s="36"/>
      <c r="L193" s="39"/>
      <c r="M193" s="197"/>
      <c r="N193" s="198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127</v>
      </c>
      <c r="AU193" s="17" t="s">
        <v>84</v>
      </c>
    </row>
    <row r="194" spans="1:65" s="2" customFormat="1" ht="33" customHeight="1">
      <c r="A194" s="34"/>
      <c r="B194" s="35"/>
      <c r="C194" s="181" t="s">
        <v>243</v>
      </c>
      <c r="D194" s="181" t="s">
        <v>120</v>
      </c>
      <c r="E194" s="182" t="s">
        <v>244</v>
      </c>
      <c r="F194" s="183" t="s">
        <v>245</v>
      </c>
      <c r="G194" s="184" t="s">
        <v>185</v>
      </c>
      <c r="H194" s="185">
        <v>70</v>
      </c>
      <c r="I194" s="186"/>
      <c r="J194" s="187">
        <f>ROUND(I194*H194,2)</f>
        <v>0</v>
      </c>
      <c r="K194" s="183" t="s">
        <v>145</v>
      </c>
      <c r="L194" s="39"/>
      <c r="M194" s="188" t="s">
        <v>1</v>
      </c>
      <c r="N194" s="189" t="s">
        <v>42</v>
      </c>
      <c r="O194" s="71"/>
      <c r="P194" s="190">
        <f>O194*H194</f>
        <v>0</v>
      </c>
      <c r="Q194" s="190">
        <v>1.47E-3</v>
      </c>
      <c r="R194" s="190">
        <f>Q194*H194</f>
        <v>0.10289999999999999</v>
      </c>
      <c r="S194" s="190">
        <v>0</v>
      </c>
      <c r="T194" s="19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2" t="s">
        <v>218</v>
      </c>
      <c r="AT194" s="192" t="s">
        <v>120</v>
      </c>
      <c r="AU194" s="192" t="s">
        <v>84</v>
      </c>
      <c r="AY194" s="17" t="s">
        <v>118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7" t="s">
        <v>82</v>
      </c>
      <c r="BK194" s="193">
        <f>ROUND(I194*H194,2)</f>
        <v>0</v>
      </c>
      <c r="BL194" s="17" t="s">
        <v>218</v>
      </c>
      <c r="BM194" s="192" t="s">
        <v>246</v>
      </c>
    </row>
    <row r="195" spans="1:65" s="2" customFormat="1" ht="19.5">
      <c r="A195" s="34"/>
      <c r="B195" s="35"/>
      <c r="C195" s="36"/>
      <c r="D195" s="194" t="s">
        <v>127</v>
      </c>
      <c r="E195" s="36"/>
      <c r="F195" s="195" t="s">
        <v>247</v>
      </c>
      <c r="G195" s="36"/>
      <c r="H195" s="36"/>
      <c r="I195" s="196"/>
      <c r="J195" s="36"/>
      <c r="K195" s="36"/>
      <c r="L195" s="39"/>
      <c r="M195" s="197"/>
      <c r="N195" s="198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127</v>
      </c>
      <c r="AU195" s="17" t="s">
        <v>84</v>
      </c>
    </row>
    <row r="196" spans="1:65" s="13" customFormat="1" ht="22.5">
      <c r="B196" s="199"/>
      <c r="C196" s="200"/>
      <c r="D196" s="194" t="s">
        <v>129</v>
      </c>
      <c r="E196" s="201" t="s">
        <v>1</v>
      </c>
      <c r="F196" s="202" t="s">
        <v>248</v>
      </c>
      <c r="G196" s="200"/>
      <c r="H196" s="203">
        <v>70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129</v>
      </c>
      <c r="AU196" s="209" t="s">
        <v>84</v>
      </c>
      <c r="AV196" s="13" t="s">
        <v>84</v>
      </c>
      <c r="AW196" s="13" t="s">
        <v>34</v>
      </c>
      <c r="AX196" s="13" t="s">
        <v>82</v>
      </c>
      <c r="AY196" s="209" t="s">
        <v>118</v>
      </c>
    </row>
    <row r="197" spans="1:65" s="2" customFormat="1" ht="24.2" customHeight="1">
      <c r="A197" s="34"/>
      <c r="B197" s="35"/>
      <c r="C197" s="181" t="s">
        <v>249</v>
      </c>
      <c r="D197" s="181" t="s">
        <v>120</v>
      </c>
      <c r="E197" s="182" t="s">
        <v>250</v>
      </c>
      <c r="F197" s="183" t="s">
        <v>251</v>
      </c>
      <c r="G197" s="184" t="s">
        <v>252</v>
      </c>
      <c r="H197" s="185">
        <v>103</v>
      </c>
      <c r="I197" s="186"/>
      <c r="J197" s="187">
        <f>ROUND(I197*H197,2)</f>
        <v>0</v>
      </c>
      <c r="K197" s="183" t="s">
        <v>124</v>
      </c>
      <c r="L197" s="39"/>
      <c r="M197" s="188" t="s">
        <v>1</v>
      </c>
      <c r="N197" s="189" t="s">
        <v>42</v>
      </c>
      <c r="O197" s="71"/>
      <c r="P197" s="190">
        <f>O197*H197</f>
        <v>0</v>
      </c>
      <c r="Q197" s="190">
        <v>1.3999999999999999E-4</v>
      </c>
      <c r="R197" s="190">
        <f>Q197*H197</f>
        <v>1.4419999999999999E-2</v>
      </c>
      <c r="S197" s="190">
        <v>0</v>
      </c>
      <c r="T197" s="19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2" t="s">
        <v>125</v>
      </c>
      <c r="AT197" s="192" t="s">
        <v>120</v>
      </c>
      <c r="AU197" s="192" t="s">
        <v>84</v>
      </c>
      <c r="AY197" s="17" t="s">
        <v>118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7" t="s">
        <v>82</v>
      </c>
      <c r="BK197" s="193">
        <f>ROUND(I197*H197,2)</f>
        <v>0</v>
      </c>
      <c r="BL197" s="17" t="s">
        <v>125</v>
      </c>
      <c r="BM197" s="192" t="s">
        <v>253</v>
      </c>
    </row>
    <row r="198" spans="1:65" s="2" customFormat="1" ht="19.5">
      <c r="A198" s="34"/>
      <c r="B198" s="35"/>
      <c r="C198" s="36"/>
      <c r="D198" s="194" t="s">
        <v>127</v>
      </c>
      <c r="E198" s="36"/>
      <c r="F198" s="195" t="s">
        <v>254</v>
      </c>
      <c r="G198" s="36"/>
      <c r="H198" s="36"/>
      <c r="I198" s="196"/>
      <c r="J198" s="36"/>
      <c r="K198" s="36"/>
      <c r="L198" s="39"/>
      <c r="M198" s="197"/>
      <c r="N198" s="198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127</v>
      </c>
      <c r="AU198" s="17" t="s">
        <v>84</v>
      </c>
    </row>
    <row r="199" spans="1:65" s="12" customFormat="1" ht="25.9" customHeight="1">
      <c r="B199" s="165"/>
      <c r="C199" s="166"/>
      <c r="D199" s="167" t="s">
        <v>76</v>
      </c>
      <c r="E199" s="168" t="s">
        <v>255</v>
      </c>
      <c r="F199" s="168" t="s">
        <v>256</v>
      </c>
      <c r="G199" s="166"/>
      <c r="H199" s="166"/>
      <c r="I199" s="169"/>
      <c r="J199" s="170">
        <f>BK199</f>
        <v>0</v>
      </c>
      <c r="K199" s="166"/>
      <c r="L199" s="171"/>
      <c r="M199" s="172"/>
      <c r="N199" s="173"/>
      <c r="O199" s="173"/>
      <c r="P199" s="174">
        <f>SUM(P200:P203)</f>
        <v>0</v>
      </c>
      <c r="Q199" s="173"/>
      <c r="R199" s="174">
        <f>SUM(R200:R203)</f>
        <v>0</v>
      </c>
      <c r="S199" s="173"/>
      <c r="T199" s="175">
        <f>SUM(T200:T203)</f>
        <v>0</v>
      </c>
      <c r="AR199" s="176" t="s">
        <v>125</v>
      </c>
      <c r="AT199" s="177" t="s">
        <v>76</v>
      </c>
      <c r="AU199" s="177" t="s">
        <v>77</v>
      </c>
      <c r="AY199" s="176" t="s">
        <v>118</v>
      </c>
      <c r="BK199" s="178">
        <f>SUM(BK200:BK203)</f>
        <v>0</v>
      </c>
    </row>
    <row r="200" spans="1:65" s="2" customFormat="1" ht="16.5" customHeight="1">
      <c r="A200" s="34"/>
      <c r="B200" s="35"/>
      <c r="C200" s="181" t="s">
        <v>7</v>
      </c>
      <c r="D200" s="181" t="s">
        <v>120</v>
      </c>
      <c r="E200" s="182" t="s">
        <v>257</v>
      </c>
      <c r="F200" s="183" t="s">
        <v>258</v>
      </c>
      <c r="G200" s="184" t="s">
        <v>259</v>
      </c>
      <c r="H200" s="185">
        <v>96</v>
      </c>
      <c r="I200" s="186"/>
      <c r="J200" s="187">
        <f>ROUND(I200*H200,2)</f>
        <v>0</v>
      </c>
      <c r="K200" s="183" t="s">
        <v>124</v>
      </c>
      <c r="L200" s="39"/>
      <c r="M200" s="188" t="s">
        <v>1</v>
      </c>
      <c r="N200" s="189" t="s">
        <v>42</v>
      </c>
      <c r="O200" s="71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2" t="s">
        <v>260</v>
      </c>
      <c r="AT200" s="192" t="s">
        <v>120</v>
      </c>
      <c r="AU200" s="192" t="s">
        <v>82</v>
      </c>
      <c r="AY200" s="17" t="s">
        <v>118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7" t="s">
        <v>82</v>
      </c>
      <c r="BK200" s="193">
        <f>ROUND(I200*H200,2)</f>
        <v>0</v>
      </c>
      <c r="BL200" s="17" t="s">
        <v>260</v>
      </c>
      <c r="BM200" s="192" t="s">
        <v>261</v>
      </c>
    </row>
    <row r="201" spans="1:65" s="2" customFormat="1" ht="19.5">
      <c r="A201" s="34"/>
      <c r="B201" s="35"/>
      <c r="C201" s="36"/>
      <c r="D201" s="194" t="s">
        <v>127</v>
      </c>
      <c r="E201" s="36"/>
      <c r="F201" s="195" t="s">
        <v>262</v>
      </c>
      <c r="G201" s="36"/>
      <c r="H201" s="36"/>
      <c r="I201" s="196"/>
      <c r="J201" s="36"/>
      <c r="K201" s="36"/>
      <c r="L201" s="39"/>
      <c r="M201" s="197"/>
      <c r="N201" s="198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127</v>
      </c>
      <c r="AU201" s="17" t="s">
        <v>82</v>
      </c>
    </row>
    <row r="202" spans="1:65" s="15" customFormat="1" ht="22.5">
      <c r="B202" s="221"/>
      <c r="C202" s="222"/>
      <c r="D202" s="194" t="s">
        <v>129</v>
      </c>
      <c r="E202" s="223" t="s">
        <v>1</v>
      </c>
      <c r="F202" s="224" t="s">
        <v>263</v>
      </c>
      <c r="G202" s="222"/>
      <c r="H202" s="223" t="s">
        <v>1</v>
      </c>
      <c r="I202" s="225"/>
      <c r="J202" s="222"/>
      <c r="K202" s="222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129</v>
      </c>
      <c r="AU202" s="230" t="s">
        <v>82</v>
      </c>
      <c r="AV202" s="15" t="s">
        <v>82</v>
      </c>
      <c r="AW202" s="15" t="s">
        <v>34</v>
      </c>
      <c r="AX202" s="15" t="s">
        <v>77</v>
      </c>
      <c r="AY202" s="230" t="s">
        <v>118</v>
      </c>
    </row>
    <row r="203" spans="1:65" s="13" customFormat="1" ht="11.25">
      <c r="B203" s="199"/>
      <c r="C203" s="200"/>
      <c r="D203" s="194" t="s">
        <v>129</v>
      </c>
      <c r="E203" s="201" t="s">
        <v>1</v>
      </c>
      <c r="F203" s="202" t="s">
        <v>264</v>
      </c>
      <c r="G203" s="200"/>
      <c r="H203" s="203">
        <v>96</v>
      </c>
      <c r="I203" s="204"/>
      <c r="J203" s="200"/>
      <c r="K203" s="200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129</v>
      </c>
      <c r="AU203" s="209" t="s">
        <v>82</v>
      </c>
      <c r="AV203" s="13" t="s">
        <v>84</v>
      </c>
      <c r="AW203" s="13" t="s">
        <v>34</v>
      </c>
      <c r="AX203" s="13" t="s">
        <v>82</v>
      </c>
      <c r="AY203" s="209" t="s">
        <v>118</v>
      </c>
    </row>
    <row r="204" spans="1:65" s="12" customFormat="1" ht="25.9" customHeight="1">
      <c r="B204" s="165"/>
      <c r="C204" s="166"/>
      <c r="D204" s="167" t="s">
        <v>76</v>
      </c>
      <c r="E204" s="168" t="s">
        <v>265</v>
      </c>
      <c r="F204" s="168" t="s">
        <v>266</v>
      </c>
      <c r="G204" s="166"/>
      <c r="H204" s="166"/>
      <c r="I204" s="169"/>
      <c r="J204" s="170">
        <f>BK204</f>
        <v>0</v>
      </c>
      <c r="K204" s="166"/>
      <c r="L204" s="171"/>
      <c r="M204" s="172"/>
      <c r="N204" s="173"/>
      <c r="O204" s="173"/>
      <c r="P204" s="174">
        <f>P205+P208</f>
        <v>0</v>
      </c>
      <c r="Q204" s="173"/>
      <c r="R204" s="174">
        <f>R205+R208</f>
        <v>0</v>
      </c>
      <c r="S204" s="173"/>
      <c r="T204" s="175">
        <f>T205+T208</f>
        <v>0</v>
      </c>
      <c r="AR204" s="176" t="s">
        <v>152</v>
      </c>
      <c r="AT204" s="177" t="s">
        <v>76</v>
      </c>
      <c r="AU204" s="177" t="s">
        <v>77</v>
      </c>
      <c r="AY204" s="176" t="s">
        <v>118</v>
      </c>
      <c r="BK204" s="178">
        <f>BK205+BK208</f>
        <v>0</v>
      </c>
    </row>
    <row r="205" spans="1:65" s="12" customFormat="1" ht="22.9" customHeight="1">
      <c r="B205" s="165"/>
      <c r="C205" s="166"/>
      <c r="D205" s="167" t="s">
        <v>76</v>
      </c>
      <c r="E205" s="179" t="s">
        <v>267</v>
      </c>
      <c r="F205" s="179" t="s">
        <v>268</v>
      </c>
      <c r="G205" s="166"/>
      <c r="H205" s="166"/>
      <c r="I205" s="169"/>
      <c r="J205" s="180">
        <f>BK205</f>
        <v>0</v>
      </c>
      <c r="K205" s="166"/>
      <c r="L205" s="171"/>
      <c r="M205" s="172"/>
      <c r="N205" s="173"/>
      <c r="O205" s="173"/>
      <c r="P205" s="174">
        <f>SUM(P206:P207)</f>
        <v>0</v>
      </c>
      <c r="Q205" s="173"/>
      <c r="R205" s="174">
        <f>SUM(R206:R207)</f>
        <v>0</v>
      </c>
      <c r="S205" s="173"/>
      <c r="T205" s="175">
        <f>SUM(T206:T207)</f>
        <v>0</v>
      </c>
      <c r="AR205" s="176" t="s">
        <v>152</v>
      </c>
      <c r="AT205" s="177" t="s">
        <v>76</v>
      </c>
      <c r="AU205" s="177" t="s">
        <v>82</v>
      </c>
      <c r="AY205" s="176" t="s">
        <v>118</v>
      </c>
      <c r="BK205" s="178">
        <f>SUM(BK206:BK207)</f>
        <v>0</v>
      </c>
    </row>
    <row r="206" spans="1:65" s="2" customFormat="1" ht="16.5" customHeight="1">
      <c r="A206" s="34"/>
      <c r="B206" s="35"/>
      <c r="C206" s="181" t="s">
        <v>269</v>
      </c>
      <c r="D206" s="181" t="s">
        <v>120</v>
      </c>
      <c r="E206" s="182" t="s">
        <v>270</v>
      </c>
      <c r="F206" s="183" t="s">
        <v>268</v>
      </c>
      <c r="G206" s="184" t="s">
        <v>271</v>
      </c>
      <c r="H206" s="185">
        <v>1</v>
      </c>
      <c r="I206" s="186"/>
      <c r="J206" s="187">
        <f>ROUND(I206*H206,2)</f>
        <v>0</v>
      </c>
      <c r="K206" s="183" t="s">
        <v>124</v>
      </c>
      <c r="L206" s="39"/>
      <c r="M206" s="188" t="s">
        <v>1</v>
      </c>
      <c r="N206" s="189" t="s">
        <v>42</v>
      </c>
      <c r="O206" s="71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2" t="s">
        <v>272</v>
      </c>
      <c r="AT206" s="192" t="s">
        <v>120</v>
      </c>
      <c r="AU206" s="192" t="s">
        <v>84</v>
      </c>
      <c r="AY206" s="17" t="s">
        <v>118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7" t="s">
        <v>82</v>
      </c>
      <c r="BK206" s="193">
        <f>ROUND(I206*H206,2)</f>
        <v>0</v>
      </c>
      <c r="BL206" s="17" t="s">
        <v>272</v>
      </c>
      <c r="BM206" s="192" t="s">
        <v>273</v>
      </c>
    </row>
    <row r="207" spans="1:65" s="2" customFormat="1" ht="11.25">
      <c r="A207" s="34"/>
      <c r="B207" s="35"/>
      <c r="C207" s="36"/>
      <c r="D207" s="194" t="s">
        <v>127</v>
      </c>
      <c r="E207" s="36"/>
      <c r="F207" s="195" t="s">
        <v>268</v>
      </c>
      <c r="G207" s="36"/>
      <c r="H207" s="36"/>
      <c r="I207" s="196"/>
      <c r="J207" s="36"/>
      <c r="K207" s="36"/>
      <c r="L207" s="39"/>
      <c r="M207" s="197"/>
      <c r="N207" s="198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127</v>
      </c>
      <c r="AU207" s="17" t="s">
        <v>84</v>
      </c>
    </row>
    <row r="208" spans="1:65" s="12" customFormat="1" ht="22.9" customHeight="1">
      <c r="B208" s="165"/>
      <c r="C208" s="166"/>
      <c r="D208" s="167" t="s">
        <v>76</v>
      </c>
      <c r="E208" s="179" t="s">
        <v>274</v>
      </c>
      <c r="F208" s="179" t="s">
        <v>275</v>
      </c>
      <c r="G208" s="166"/>
      <c r="H208" s="166"/>
      <c r="I208" s="169"/>
      <c r="J208" s="180">
        <f>BK208</f>
        <v>0</v>
      </c>
      <c r="K208" s="166"/>
      <c r="L208" s="171"/>
      <c r="M208" s="172"/>
      <c r="N208" s="173"/>
      <c r="O208" s="173"/>
      <c r="P208" s="174">
        <f>SUM(P209:P210)</f>
        <v>0</v>
      </c>
      <c r="Q208" s="173"/>
      <c r="R208" s="174">
        <f>SUM(R209:R210)</f>
        <v>0</v>
      </c>
      <c r="S208" s="173"/>
      <c r="T208" s="175">
        <f>SUM(T209:T210)</f>
        <v>0</v>
      </c>
      <c r="AR208" s="176" t="s">
        <v>152</v>
      </c>
      <c r="AT208" s="177" t="s">
        <v>76</v>
      </c>
      <c r="AU208" s="177" t="s">
        <v>82</v>
      </c>
      <c r="AY208" s="176" t="s">
        <v>118</v>
      </c>
      <c r="BK208" s="178">
        <f>SUM(BK209:BK210)</f>
        <v>0</v>
      </c>
    </row>
    <row r="209" spans="1:65" s="2" customFormat="1" ht="16.5" customHeight="1">
      <c r="A209" s="34"/>
      <c r="B209" s="35"/>
      <c r="C209" s="181" t="s">
        <v>276</v>
      </c>
      <c r="D209" s="181" t="s">
        <v>120</v>
      </c>
      <c r="E209" s="182" t="s">
        <v>277</v>
      </c>
      <c r="F209" s="183" t="s">
        <v>275</v>
      </c>
      <c r="G209" s="184" t="s">
        <v>271</v>
      </c>
      <c r="H209" s="185">
        <v>1</v>
      </c>
      <c r="I209" s="186"/>
      <c r="J209" s="187">
        <f>ROUND(I209*H209,2)</f>
        <v>0</v>
      </c>
      <c r="K209" s="183" t="s">
        <v>124</v>
      </c>
      <c r="L209" s="39"/>
      <c r="M209" s="188" t="s">
        <v>1</v>
      </c>
      <c r="N209" s="189" t="s">
        <v>42</v>
      </c>
      <c r="O209" s="71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2" t="s">
        <v>272</v>
      </c>
      <c r="AT209" s="192" t="s">
        <v>120</v>
      </c>
      <c r="AU209" s="192" t="s">
        <v>84</v>
      </c>
      <c r="AY209" s="17" t="s">
        <v>118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7" t="s">
        <v>82</v>
      </c>
      <c r="BK209" s="193">
        <f>ROUND(I209*H209,2)</f>
        <v>0</v>
      </c>
      <c r="BL209" s="17" t="s">
        <v>272</v>
      </c>
      <c r="BM209" s="192" t="s">
        <v>278</v>
      </c>
    </row>
    <row r="210" spans="1:65" s="2" customFormat="1" ht="11.25">
      <c r="A210" s="34"/>
      <c r="B210" s="35"/>
      <c r="C210" s="36"/>
      <c r="D210" s="194" t="s">
        <v>127</v>
      </c>
      <c r="E210" s="36"/>
      <c r="F210" s="195" t="s">
        <v>275</v>
      </c>
      <c r="G210" s="36"/>
      <c r="H210" s="36"/>
      <c r="I210" s="196"/>
      <c r="J210" s="36"/>
      <c r="K210" s="36"/>
      <c r="L210" s="39"/>
      <c r="M210" s="243"/>
      <c r="N210" s="244"/>
      <c r="O210" s="245"/>
      <c r="P210" s="245"/>
      <c r="Q210" s="245"/>
      <c r="R210" s="245"/>
      <c r="S210" s="245"/>
      <c r="T210" s="24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127</v>
      </c>
      <c r="AU210" s="17" t="s">
        <v>84</v>
      </c>
    </row>
    <row r="211" spans="1:65" s="2" customFormat="1" ht="6.95" customHeight="1">
      <c r="A211" s="34"/>
      <c r="B211" s="54"/>
      <c r="C211" s="55"/>
      <c r="D211" s="55"/>
      <c r="E211" s="55"/>
      <c r="F211" s="55"/>
      <c r="G211" s="55"/>
      <c r="H211" s="55"/>
      <c r="I211" s="55"/>
      <c r="J211" s="55"/>
      <c r="K211" s="55"/>
      <c r="L211" s="39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algorithmName="SHA-512" hashValue="t9VC6RExEtGB+oXMcHPuvc3HL5VaKof95yoWzIzs1Xnnp5dkboCmvFXe19xiG4KMaNN+LLtrayvPXqPILOPl4Q==" saltValue="yFKcv+aGEbL9KzNkcnDpBe4VekPG7VwLV0TwvLZ/nJdRri629+fgwWwqXUuohhrF1oObf8n9mEU6qB19qYWhag==" spinCount="100000" sheet="1" objects="1" scenarios="1" formatColumns="0" formatRows="0" autoFilter="0"/>
  <autoFilter ref="C123:K210" xr:uid="{00000000-0009-0000-0000-000001000000}"/>
  <mergeCells count="6">
    <mergeCell ref="L2:V2"/>
    <mergeCell ref="E7:H7"/>
    <mergeCell ref="E16:H16"/>
    <mergeCell ref="E25:H25"/>
    <mergeCell ref="E85:H85"/>
    <mergeCell ref="E116:H11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2023-129 - Vranovice, tra...</vt:lpstr>
      <vt:lpstr>'2023-129 - Vranovice, tra...'!Názvy_tisku</vt:lpstr>
      <vt:lpstr>'Rekapitulace stavby'!Názvy_tisku</vt:lpstr>
      <vt:lpstr>'2023-129 - Vranovice, tra...'!Oblast_tisku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2023-11-01T05:35:01Z</dcterms:created>
  <dcterms:modified xsi:type="dcterms:W3CDTF">2023-11-01T05:36:04Z</dcterms:modified>
</cp:coreProperties>
</file>